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ee\Documents\AÑO 2022\IAFF 2022\10 OCTUBRE  IAFF 2022\"/>
    </mc:Choice>
  </mc:AlternateContent>
  <bookViews>
    <workbookView xWindow="0" yWindow="0" windowWidth="28800" windowHeight="12435" activeTab="3"/>
  </bookViews>
  <sheets>
    <sheet name="IAFF (1)" sheetId="1" r:id="rId1"/>
    <sheet name="IAFF (2)" sheetId="11" r:id="rId2"/>
    <sheet name="IAFF (3)" sheetId="8" r:id="rId3"/>
    <sheet name="Hoja1" sheetId="12" r:id="rId4"/>
  </sheets>
  <externalReferences>
    <externalReference r:id="rId5"/>
  </externalReferences>
  <definedNames>
    <definedName name="_xlnm.Print_Area" localSheetId="0">'IAFF (1)'!$A$1:$P$62</definedName>
    <definedName name="_xlnm.Print_Area" localSheetId="1">'IAFF (2)'!$A$1:$V$84</definedName>
    <definedName name="_xlnm.Print_Area" localSheetId="2">'IAFF (3)'!$A$1:$R$34</definedName>
    <definedName name="_xlnm.Print_Titles" localSheetId="0">'IAFF (1)'!$33:$39</definedName>
    <definedName name="_xlnm.Print_Titles" localSheetId="1">'IAFF (2)'!$1:$14</definedName>
    <definedName name="_xlnm.Print_Titles" localSheetId="2">'IAFF (3)'!#REF!</definedName>
  </definedNames>
  <calcPr calcId="152511"/>
</workbook>
</file>

<file path=xl/calcChain.xml><?xml version="1.0" encoding="utf-8"?>
<calcChain xmlns="http://schemas.openxmlformats.org/spreadsheetml/2006/main">
  <c r="X36" i="1" l="1"/>
  <c r="K21" i="1" l="1"/>
  <c r="K19" i="1"/>
  <c r="L19" i="1" l="1"/>
  <c r="L21" i="1"/>
  <c r="E5" i="12"/>
  <c r="E9" i="12"/>
  <c r="L31" i="1" l="1"/>
  <c r="E4" i="12"/>
  <c r="E10" i="12"/>
  <c r="E42" i="12"/>
  <c r="K65" i="11" l="1"/>
  <c r="K30" i="1"/>
  <c r="C38" i="12"/>
  <c r="L39" i="1"/>
  <c r="L30" i="1" l="1"/>
  <c r="E38" i="12"/>
  <c r="H51" i="1" l="1"/>
  <c r="L65" i="11" l="1"/>
  <c r="I19" i="1"/>
  <c r="X58" i="1" l="1"/>
  <c r="S19" i="1" l="1"/>
  <c r="L43" i="1" l="1"/>
  <c r="K43" i="1"/>
  <c r="H32" i="1"/>
  <c r="I32" i="1" s="1"/>
  <c r="E44" i="12" l="1"/>
  <c r="N69" i="11" l="1"/>
  <c r="N68" i="11"/>
  <c r="N67" i="11"/>
  <c r="N66" i="11"/>
  <c r="N65" i="11"/>
  <c r="F67" i="11"/>
  <c r="F66" i="11"/>
  <c r="F65" i="11"/>
  <c r="G65" i="11" l="1"/>
  <c r="I43" i="1" l="1"/>
  <c r="C40" i="12" l="1"/>
  <c r="C35" i="12"/>
  <c r="C11" i="12"/>
  <c r="C6" i="12"/>
  <c r="C44" i="12" l="1"/>
  <c r="G44" i="12" s="1"/>
  <c r="J30" i="1" l="1"/>
  <c r="J21" i="1"/>
  <c r="M65" i="11"/>
  <c r="J67" i="11"/>
  <c r="J66" i="11"/>
  <c r="B66" i="11"/>
  <c r="J65" i="11"/>
  <c r="M53" i="11"/>
  <c r="J53" i="11"/>
  <c r="J54" i="11"/>
  <c r="J55" i="11"/>
  <c r="K54" i="11"/>
  <c r="P54" i="11" s="1"/>
  <c r="M54" i="11"/>
  <c r="M55" i="11"/>
  <c r="M56" i="11"/>
  <c r="B65" i="11"/>
  <c r="P69" i="11"/>
  <c r="Q69" i="11"/>
  <c r="R68" i="11"/>
  <c r="K68" i="11"/>
  <c r="P68" i="11" s="1"/>
  <c r="R67" i="11"/>
  <c r="K67" i="11"/>
  <c r="P67" i="11" s="1"/>
  <c r="R66" i="11"/>
  <c r="K66" i="11"/>
  <c r="P66" i="11" s="1"/>
  <c r="R65" i="11"/>
  <c r="D75" i="11"/>
  <c r="N58" i="11"/>
  <c r="M58" i="11"/>
  <c r="K58" i="11"/>
  <c r="P58" i="11" s="1"/>
  <c r="J58" i="11"/>
  <c r="P57" i="11"/>
  <c r="N57" i="11"/>
  <c r="M57" i="11"/>
  <c r="J57" i="11"/>
  <c r="L57" i="11" s="1"/>
  <c r="Q57" i="11" s="1"/>
  <c r="S56" i="11"/>
  <c r="N56" i="11"/>
  <c r="R56" i="11" s="1"/>
  <c r="K56" i="11"/>
  <c r="P56" i="11" s="1"/>
  <c r="J56" i="11"/>
  <c r="N55" i="11"/>
  <c r="R55" i="11" s="1"/>
  <c r="K55" i="11"/>
  <c r="P55" i="11" s="1"/>
  <c r="N54" i="11"/>
  <c r="R54" i="11" s="1"/>
  <c r="N53" i="11"/>
  <c r="K53" i="11"/>
  <c r="P53" i="11" s="1"/>
  <c r="N47" i="11"/>
  <c r="M47" i="11"/>
  <c r="K47" i="11"/>
  <c r="L47" i="11" s="1"/>
  <c r="Q47" i="11" s="1"/>
  <c r="J47" i="11"/>
  <c r="G47" i="11"/>
  <c r="R46" i="11"/>
  <c r="Q46" i="11"/>
  <c r="P46" i="11"/>
  <c r="O46" i="11"/>
  <c r="S46" i="11" s="1"/>
  <c r="R45" i="11"/>
  <c r="Q45" i="11"/>
  <c r="P45" i="11"/>
  <c r="O45" i="11"/>
  <c r="S45" i="11" s="1"/>
  <c r="S44" i="11"/>
  <c r="R44" i="11"/>
  <c r="P44" i="11"/>
  <c r="O44" i="11"/>
  <c r="L44" i="11"/>
  <c r="Q44" i="11" s="1"/>
  <c r="R43" i="11"/>
  <c r="P43" i="11"/>
  <c r="O43" i="11"/>
  <c r="S43" i="11" s="1"/>
  <c r="L43" i="11"/>
  <c r="Q43" i="11" s="1"/>
  <c r="S42" i="11"/>
  <c r="R42" i="11"/>
  <c r="P42" i="11"/>
  <c r="O42" i="11"/>
  <c r="L42" i="11"/>
  <c r="Q42" i="11" s="1"/>
  <c r="R41" i="11"/>
  <c r="P41" i="11"/>
  <c r="O41" i="11"/>
  <c r="S41" i="11" s="1"/>
  <c r="L41" i="11"/>
  <c r="Q41" i="11" s="1"/>
  <c r="O35" i="11"/>
  <c r="S35" i="11" s="1"/>
  <c r="C76" i="11" s="1"/>
  <c r="N35" i="11"/>
  <c r="M35" i="11"/>
  <c r="K34" i="11"/>
  <c r="J34" i="11"/>
  <c r="G34" i="11"/>
  <c r="R33" i="11"/>
  <c r="Q33" i="11"/>
  <c r="P33" i="11"/>
  <c r="O33" i="11"/>
  <c r="S33" i="11" s="1"/>
  <c r="R32" i="11"/>
  <c r="Q32" i="11"/>
  <c r="P32" i="11"/>
  <c r="O32" i="11"/>
  <c r="S32" i="11" s="1"/>
  <c r="R31" i="11"/>
  <c r="P31" i="11"/>
  <c r="O31" i="11"/>
  <c r="S31" i="11" s="1"/>
  <c r="L31" i="11"/>
  <c r="Q31" i="11" s="1"/>
  <c r="R30" i="11"/>
  <c r="P30" i="11"/>
  <c r="O30" i="11"/>
  <c r="S30" i="11" s="1"/>
  <c r="L30" i="11"/>
  <c r="Q30" i="11" s="1"/>
  <c r="N23" i="11"/>
  <c r="G23" i="11"/>
  <c r="R22" i="11"/>
  <c r="F75" i="11" s="1"/>
  <c r="M22" i="11"/>
  <c r="O22" i="11" s="1"/>
  <c r="S22" i="11" s="1"/>
  <c r="M21" i="11"/>
  <c r="M20" i="11"/>
  <c r="M23" i="11" s="1"/>
  <c r="O58" i="11" l="1"/>
  <c r="S58" i="11" s="1"/>
  <c r="R58" i="11"/>
  <c r="N71" i="11"/>
  <c r="R71" i="11" s="1"/>
  <c r="O57" i="11"/>
  <c r="S57" i="11" s="1"/>
  <c r="R69" i="11"/>
  <c r="L66" i="11"/>
  <c r="Q66" i="11" s="1"/>
  <c r="J71" i="11"/>
  <c r="Q65" i="11"/>
  <c r="G59" i="11"/>
  <c r="O53" i="11"/>
  <c r="S53" i="11" s="1"/>
  <c r="L34" i="11"/>
  <c r="Q35" i="11" s="1"/>
  <c r="O65" i="11"/>
  <c r="S65" i="11" s="1"/>
  <c r="R53" i="11"/>
  <c r="P65" i="11"/>
  <c r="O23" i="11"/>
  <c r="S23" i="11" s="1"/>
  <c r="L67" i="11"/>
  <c r="Q67" i="11" s="1"/>
  <c r="K71" i="11"/>
  <c r="O47" i="11"/>
  <c r="S47" i="11" s="1"/>
  <c r="C77" i="11" s="1"/>
  <c r="P47" i="11"/>
  <c r="O54" i="11"/>
  <c r="S54" i="11" s="1"/>
  <c r="R35" i="11"/>
  <c r="F76" i="11" s="1"/>
  <c r="J59" i="11"/>
  <c r="L53" i="11"/>
  <c r="Q53" i="11" s="1"/>
  <c r="M59" i="11"/>
  <c r="D77" i="11"/>
  <c r="B77" i="11"/>
  <c r="C75" i="11"/>
  <c r="D76" i="11"/>
  <c r="B76" i="11"/>
  <c r="L56" i="11"/>
  <c r="Q56" i="11" s="1"/>
  <c r="R47" i="11"/>
  <c r="F77" i="11" s="1"/>
  <c r="L55" i="11"/>
  <c r="Q55" i="11" s="1"/>
  <c r="R57" i="11"/>
  <c r="K59" i="11"/>
  <c r="L54" i="11"/>
  <c r="Q54" i="11" s="1"/>
  <c r="O55" i="11"/>
  <c r="S55" i="11" s="1"/>
  <c r="N59" i="11"/>
  <c r="F79" i="11" l="1"/>
  <c r="B79" i="11"/>
  <c r="B78" i="11"/>
  <c r="P71" i="11"/>
  <c r="Q71" i="11" s="1"/>
  <c r="L71" i="11"/>
  <c r="Q59" i="11"/>
  <c r="R59" i="11"/>
  <c r="F78" i="11" s="1"/>
  <c r="O59" i="11"/>
  <c r="L59" i="11"/>
  <c r="P59" i="11"/>
  <c r="G80" i="11" l="1"/>
  <c r="X59" i="1" s="1"/>
  <c r="D78" i="11"/>
  <c r="D79" i="11"/>
  <c r="S59" i="11"/>
  <c r="C78" i="11"/>
  <c r="D59" i="1" l="1"/>
  <c r="A59" i="1" s="1"/>
  <c r="G43" i="1"/>
  <c r="G68" i="11"/>
  <c r="M68" i="11" s="1"/>
  <c r="S68" i="11" s="1"/>
  <c r="G67" i="11" l="1"/>
  <c r="M67" i="11" s="1"/>
  <c r="J19" i="1"/>
  <c r="F19" i="1"/>
  <c r="O67" i="11" l="1"/>
  <c r="S67" i="11"/>
  <c r="M21" i="1"/>
  <c r="F32" i="1" l="1"/>
  <c r="G32" i="1"/>
  <c r="L32" i="1"/>
  <c r="I20" i="1" l="1"/>
  <c r="I25" i="1"/>
  <c r="K31" i="1"/>
  <c r="M31" i="1" l="1"/>
  <c r="G69" i="11"/>
  <c r="M69" i="11" s="1"/>
  <c r="O69" i="11" s="1"/>
  <c r="S69" i="11" s="1"/>
  <c r="K25" i="1"/>
  <c r="K26" i="1"/>
  <c r="K27" i="1"/>
  <c r="G66" i="11"/>
  <c r="M66" i="11" l="1"/>
  <c r="G71" i="11"/>
  <c r="M25" i="1"/>
  <c r="J32" i="1"/>
  <c r="M20" i="1"/>
  <c r="M19" i="1"/>
  <c r="M30" i="1"/>
  <c r="O66" i="11" l="1"/>
  <c r="S66" i="11" s="1"/>
  <c r="M71" i="11"/>
  <c r="K32" i="1"/>
  <c r="O71" i="11" l="1"/>
  <c r="S71" i="11"/>
  <c r="C79" i="11"/>
  <c r="M32" i="1"/>
  <c r="D55" i="1" s="1"/>
  <c r="H53" i="1" s="1"/>
  <c r="Z19" i="1"/>
</calcChain>
</file>

<file path=xl/comments1.xml><?xml version="1.0" encoding="utf-8"?>
<comments xmlns="http://schemas.openxmlformats.org/spreadsheetml/2006/main">
  <authors>
    <author>David Estuardo Lee Pinto</author>
  </authors>
  <commentList>
    <comment ref="J21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171 Y 188
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David Estuardo Lee Pinto:</t>
        </r>
        <r>
          <rPr>
            <sz val="9"/>
            <color indexed="81"/>
            <rFont val="Tahoma"/>
            <family val="2"/>
          </rPr>
          <t xml:space="preserve">
Renglones 158,185,297, 299, 324, 328, 329
</t>
        </r>
      </text>
    </comment>
    <comment ref="J30" authorId="0" shapeId="0">
      <text>
        <r>
          <rPr>
            <b/>
            <sz val="9"/>
            <color indexed="81"/>
            <rFont val="Tahoma"/>
            <family val="2"/>
          </rPr>
          <t xml:space="preserve">Renglones: 
 121, 184
</t>
        </r>
      </text>
    </comment>
  </commentList>
</comments>
</file>

<file path=xl/sharedStrings.xml><?xml version="1.0" encoding="utf-8"?>
<sst xmlns="http://schemas.openxmlformats.org/spreadsheetml/2006/main" count="413" uniqueCount="181">
  <si>
    <t>Informe de Avance Físico, Financiero y Desempeño de Préstamos</t>
  </si>
  <si>
    <t>Ejercicio:</t>
  </si>
  <si>
    <t>Unidad Ejecutora:</t>
  </si>
  <si>
    <t>Entidad:</t>
  </si>
  <si>
    <t>Préstamo:</t>
  </si>
  <si>
    <t>Recuento comparativo</t>
  </si>
  <si>
    <t>Artículo 53 de la Ley Orgánica del Presupuesto Dto. 101-97 y sus reformas (Dto. 13-2013) Los titulares de las Entidades de la Administración Central, Descentralizadas, Autónomas y Empresas Públicas, encargadas de la ejecución de los programas o proyectos que se financian con recursos provenientes de convenios de cooperación externa reembolsable y no reembolsable (préstamos y donaciones), en los cuales la República de Guatemala figura como deudora, garante o beneficiaria, deberán remitir informes sobre el avance de la ejecución física y financiera. Para préstamos en forma mensual, durante los primeros diez (10) días hábiles de cada mes a la Dirección de Crédito Público del Ministerio de Finanzas Públicas y a la Secretaría de Planificación y Programación de la Presidencia.
Artículo 55 del Reglamento  de la Ley Orgánica del Presupuesto (Acdo. Gub. 540-2013) Informes de Avance Físico y Financiero.
Se incorpora un segmento de indicadores alineado con lo establecido en los artículos 4, 6, 17 y 32 de la Ley Orgánica del Presupuesto Dto. 101-97.</t>
  </si>
  <si>
    <t>Inicial</t>
  </si>
  <si>
    <t>Vigente</t>
  </si>
  <si>
    <t>Ejecutado</t>
  </si>
  <si>
    <t>% Ejecución</t>
  </si>
  <si>
    <t>Código Presupuesto:</t>
  </si>
  <si>
    <t>Variación % Física</t>
  </si>
  <si>
    <t>Variación % Fínanciera</t>
  </si>
  <si>
    <t>Firma Elaborado Por</t>
  </si>
  <si>
    <t>Firma Aprobado Por</t>
  </si>
  <si>
    <t>* Indicar cualquier variación a la meta en el año.</t>
  </si>
  <si>
    <t>Avance del mes</t>
  </si>
  <si>
    <t>Mes a Reportar:</t>
  </si>
  <si>
    <t>II. 2
Descripción Meta</t>
  </si>
  <si>
    <t xml:space="preserve"> I  DATOS GENERALES</t>
  </si>
  <si>
    <t>I I  AVANCE FÍSICO Y FINANCIERO</t>
  </si>
  <si>
    <t>II.1 Componente
al que se vincula</t>
  </si>
  <si>
    <t>II.3   Unidad de Medida</t>
  </si>
  <si>
    <t>II.4
Avance Físico  al Mes</t>
  </si>
  <si>
    <t>II.5
Avance Financiero al Mes</t>
  </si>
  <si>
    <t>II.6
Medios de Verificación</t>
  </si>
  <si>
    <t xml:space="preserve"> III    INDICADORES DESEMPEÑO DEL PROGRAMA</t>
  </si>
  <si>
    <t xml:space="preserve">
III.1  Componente
al que se vincula</t>
  </si>
  <si>
    <t>III. 2
 Nombre</t>
  </si>
  <si>
    <t>IV. BALANCE DE LA GESTIÓN</t>
  </si>
  <si>
    <t>IV.1  GESTIÓN MES ANTERIOR</t>
  </si>
  <si>
    <t>IV. 2  GESTIÓN AL MES</t>
  </si>
  <si>
    <t>IV.2  Valoración Balance</t>
  </si>
  <si>
    <t>IV. 3  Alertivos</t>
  </si>
  <si>
    <t>% Ejecución Anual</t>
  </si>
  <si>
    <t>Ejecutado Anual</t>
  </si>
  <si>
    <t>Ejercicio Fiscal</t>
  </si>
  <si>
    <t>Fecha de suscripción:</t>
  </si>
  <si>
    <t>Fecha de último desembolso:</t>
  </si>
  <si>
    <t xml:space="preserve">II.1.
Componente
</t>
  </si>
  <si>
    <t>II.2.
Descripción Meta</t>
  </si>
  <si>
    <t>II.3.
Unidad de Medida</t>
  </si>
  <si>
    <t xml:space="preserve"> I. DATOS GENERALES</t>
  </si>
  <si>
    <t>II. AVANCE FÍSICO Y FINANCIERO (MULTIANUAL)</t>
  </si>
  <si>
    <t>Sección 2. Informe de Avance Físico, Financiero y Desempeño de Préstamos Multianuales</t>
  </si>
  <si>
    <t>Meta Financiera</t>
  </si>
  <si>
    <t>Meta Física</t>
  </si>
  <si>
    <t>Vigente
Anual*</t>
  </si>
  <si>
    <t>III.3
Meta Total</t>
  </si>
  <si>
    <t>III. 4
Meta Anual</t>
  </si>
  <si>
    <t>III.5
 Vigente
(Año)</t>
  </si>
  <si>
    <t>III.6
Ejecutado</t>
  </si>
  <si>
    <t>III.7
Medios de verificación</t>
  </si>
  <si>
    <t>III.8
Notas Aclaratorias</t>
  </si>
  <si>
    <t xml:space="preserve">II.1. No.
Componente
</t>
  </si>
  <si>
    <t>II.2. Nombre del
Componente</t>
  </si>
  <si>
    <t>II.3.
Inversión (Producto)</t>
  </si>
  <si>
    <t>II.4. NOG</t>
  </si>
  <si>
    <t>II.5. SNIP</t>
  </si>
  <si>
    <t>II.6. Observaciones</t>
  </si>
  <si>
    <t>V. AVANCE ACUMULADO TOTAL DEL PRÉSTAMO</t>
  </si>
  <si>
    <t>II.4.
Metas Previstas del Préstamo</t>
  </si>
  <si>
    <t>III. Resumen</t>
  </si>
  <si>
    <t>III.1. Año</t>
  </si>
  <si>
    <t>III.2. Avance Físico del Año</t>
  </si>
  <si>
    <t>III.3. Avance Financiero del Año</t>
  </si>
  <si>
    <t>III.4. Avance Físico Acumulado</t>
  </si>
  <si>
    <t>III.5. Avance Financiero Acumulado</t>
  </si>
  <si>
    <t>Fecha de Inicio de Ejecución</t>
  </si>
  <si>
    <t>Fecha Final de Ejecución</t>
  </si>
  <si>
    <t>% Ejecución Financiera</t>
  </si>
  <si>
    <t>% Ejecución Física</t>
  </si>
  <si>
    <t>Fecha  de Inicio</t>
  </si>
  <si>
    <t>Fecha de Finalización</t>
  </si>
  <si>
    <t>Ejecutado Acumulado</t>
  </si>
  <si>
    <t>% Ejecución **</t>
  </si>
  <si>
    <t>Ejecutado Acumulado Global</t>
  </si>
  <si>
    <t>II.5. 
Fechas Vigentes Según Prorrogas o Ampliaciones</t>
  </si>
  <si>
    <t>II.6.
Avance Físico al Año</t>
  </si>
  <si>
    <t>II.7.
Avance Financiero al Año</t>
  </si>
  <si>
    <t>II.8.
Avance Fisico Acumulado</t>
  </si>
  <si>
    <t>II.9.
Avance Financiero Acumulado</t>
  </si>
  <si>
    <t>II.10.
Observaciones</t>
  </si>
  <si>
    <t>II   PRINCIPALES INVERSIONES</t>
  </si>
  <si>
    <t>Sección 3. - Informe de Avance Físico, Financiero - Principales Inversiones</t>
  </si>
  <si>
    <t>ENERO</t>
  </si>
  <si>
    <t>MINEDUC</t>
  </si>
  <si>
    <t>N/A</t>
  </si>
  <si>
    <t>Equipo Tecnológico</t>
  </si>
  <si>
    <t>Equipo</t>
  </si>
  <si>
    <t>1113-0008</t>
  </si>
  <si>
    <t>Componente 1</t>
  </si>
  <si>
    <t>Establecimientos</t>
  </si>
  <si>
    <t>Componente 2</t>
  </si>
  <si>
    <t>Varios</t>
  </si>
  <si>
    <t>Consultorías</t>
  </si>
  <si>
    <t>REPORTE DE SICOIN</t>
  </si>
  <si>
    <t>Consultorías Transformación Curricular</t>
  </si>
  <si>
    <t>PROEDUC V</t>
  </si>
  <si>
    <t>52-0505-0013</t>
  </si>
  <si>
    <t>Acceso a la Educación técnica</t>
  </si>
  <si>
    <t>Centros escolares del nivel medio ciclo diversificado rehabilitados</t>
  </si>
  <si>
    <t>Entidad</t>
  </si>
  <si>
    <t>Construcción, ampliación y mejoramiento de infraestructura educaiva del ciclo diversificado</t>
  </si>
  <si>
    <t>Mts. Cuadrados</t>
  </si>
  <si>
    <t>Institutos tecnológicos dotados con equipamiento y mobiliario escolar</t>
  </si>
  <si>
    <t>Fortalecimiento institucional</t>
  </si>
  <si>
    <t>Imprevistos</t>
  </si>
  <si>
    <t>Consultoría internacional</t>
  </si>
  <si>
    <t>Componente 1: Acceso a educación Técnica</t>
  </si>
  <si>
    <t>Infraestructura física</t>
  </si>
  <si>
    <t>Construccion, ampliacion y mejoramiento de infraestructura educativa del civlo diversificado</t>
  </si>
  <si>
    <t>Equipamiento</t>
  </si>
  <si>
    <t>Equipamiento de centros educativos a nivel diversificado</t>
  </si>
  <si>
    <t>Componente 1 Acceso a educación técnica</t>
  </si>
  <si>
    <t>Centros escolares del nivel medio ciclo Diversificado, reparados, remozados</t>
  </si>
  <si>
    <t>Construccion, ampliacion y mejoramiento de infraestructura educativa del ciclo diversificado</t>
  </si>
  <si>
    <t>Consultoría Internacional</t>
  </si>
  <si>
    <t>Componente 1 Acceso a educacion técnica</t>
  </si>
  <si>
    <r>
      <rPr>
        <b/>
        <sz val="20"/>
        <color theme="1"/>
        <rFont val="Calibri"/>
        <family val="2"/>
        <scheme val="minor"/>
      </rPr>
      <t>Componente 2</t>
    </r>
    <r>
      <rPr>
        <sz val="20"/>
        <color theme="1"/>
        <rFont val="Calibri"/>
        <family val="2"/>
        <scheme val="minor"/>
      </rPr>
      <t xml:space="preserve"> Diseño e implementación Curricular</t>
    </r>
  </si>
  <si>
    <t>Diseño y desarrollo de materiales curriculares</t>
  </si>
  <si>
    <t>Evento</t>
  </si>
  <si>
    <t>M/A</t>
  </si>
  <si>
    <r>
      <rPr>
        <b/>
        <sz val="20"/>
        <color theme="1"/>
        <rFont val="Calibri"/>
        <family val="2"/>
        <scheme val="minor"/>
      </rPr>
      <t>Componente 1 Acceso a educación técnica</t>
    </r>
    <r>
      <rPr>
        <sz val="20"/>
        <color theme="1"/>
        <rFont val="Calibri"/>
        <family val="2"/>
        <scheme val="minor"/>
      </rPr>
      <t xml:space="preserve"> Infraestructura física</t>
    </r>
  </si>
  <si>
    <t>Construcción, ampliación y mejoramiento de infraestructura educativa del ciclo diversificado</t>
  </si>
  <si>
    <t xml:space="preserve">Consultoría Internacional </t>
  </si>
  <si>
    <t xml:space="preserve">Componente </t>
  </si>
  <si>
    <t>TOTAL</t>
  </si>
  <si>
    <t>Acceso a la educación técnica</t>
  </si>
  <si>
    <t>ADQUISICIÓN DE EQUIPO Y MOBILIARIO PARA LABORATORIOS DE FÍSICA, QUÍMICA Y BIOLOGÍA PARA 5 CENTROS EDUCATIVOS UBICADOS EN ALTA VERAPAZ, CHIQUIMULA, HUEHUETENANGO Y QUICHÉ</t>
  </si>
  <si>
    <t>Construcción, ampliación y mejoramiento de Infraestructura educativa del ciclo diversificado</t>
  </si>
  <si>
    <t>Renglon 332</t>
  </si>
  <si>
    <t>Renglon 188</t>
  </si>
  <si>
    <t>Centros escolares del nivel medio diversificado rehabilitados</t>
  </si>
  <si>
    <t>Renglon 171</t>
  </si>
  <si>
    <t>Institutos tecnológicos dotados con equipmeinto y mobiliario escolar</t>
  </si>
  <si>
    <t>Renglon 239</t>
  </si>
  <si>
    <t>Renglon 261</t>
  </si>
  <si>
    <t>Renglon 272</t>
  </si>
  <si>
    <t>Renglon 275</t>
  </si>
  <si>
    <t>Renglon 283</t>
  </si>
  <si>
    <t>Renglon 284</t>
  </si>
  <si>
    <t>Renglon 286</t>
  </si>
  <si>
    <t>Renglon 289</t>
  </si>
  <si>
    <t>Renglon 291</t>
  </si>
  <si>
    <t>Renglon 293</t>
  </si>
  <si>
    <t>Renglon 294</t>
  </si>
  <si>
    <t>Renglon 295</t>
  </si>
  <si>
    <t>Renglon 296</t>
  </si>
  <si>
    <t>Renglon 297</t>
  </si>
  <si>
    <t>Renglon 298</t>
  </si>
  <si>
    <t>Renglon 322</t>
  </si>
  <si>
    <t>Renglon 323</t>
  </si>
  <si>
    <t>Renglon 324</t>
  </si>
  <si>
    <t>Renglon 328</t>
  </si>
  <si>
    <t>Renglon 329</t>
  </si>
  <si>
    <t>Renglon 299</t>
  </si>
  <si>
    <t>Renglon 121</t>
  </si>
  <si>
    <t>Renglon 184</t>
  </si>
  <si>
    <t>Monto</t>
  </si>
  <si>
    <t>Desierto</t>
  </si>
  <si>
    <t>REPORTES DE SICOIN</t>
  </si>
  <si>
    <t>225120, 225122</t>
  </si>
  <si>
    <t>EJECUTADO</t>
  </si>
  <si>
    <t>INTEGRACIÓN DE PRESUPUESTO INCLUIDA EN EL INFORME</t>
  </si>
  <si>
    <t>REHABILITACIÓN DEL INEB UBICADO EN EL MUNICIPIO DE SANTA CRUZ BARILLAS, DEPARTAMENTO DE HUEHUETENANGO</t>
  </si>
  <si>
    <t>REHABILITACIÓN DE LA EOM REGIONAL, UBICADA EN EL CASERÍO LA CRUZ REGIONAL, MUNICIPIO DE CUILCO, DEPARTAMENTO DE HUEHUETENANGO</t>
  </si>
  <si>
    <t>REHABILITACIÓN DEL INEBE CON ORIENTACIÓN OCUPACIONAL DR. SILVANO ANTONIO CARIAS RECINOS, MUNICIPIO DE JALAPA, DEPARTAMENTO DE JALAPA</t>
  </si>
  <si>
    <t xml:space="preserve">REHABILITACIÓN DEL INSTITUTO NACIONAL DE EDUCACIÓN DIVERSIFICADA, MUNICIPIO DE SAN ANDRÉS SAJCABAJÁ, QUICHÉ </t>
  </si>
  <si>
    <t>CONSTRUCCIÓN DEL INSTITUTO NACIONAL DE EDUCACIÓN DIVERSIFICADA, UBICADO EN EL CANTÓN SAN SEBASTIAN, MUNICIPIO DE JACALTENANGO, HUEHUETENANGO.</t>
  </si>
  <si>
    <t>CONSTRUCCIÓN DEL INSTITUTO NACIONAL DE EDUCACIÓN DIVERSIFICADA, UBICADO EN LA ALDEA EL PINALITO, MUNICIPIO DE SAN PEDRO PINULA, DEPARTAMENTO DE JALAPA</t>
  </si>
  <si>
    <t>Total</t>
  </si>
  <si>
    <t>EJECUCIÓN FISICA TOTAL</t>
  </si>
  <si>
    <t>EJECUCIÓN FINANCIERA TOTAL</t>
  </si>
  <si>
    <t xml:space="preserve">EJECUCIÓN FISICA </t>
  </si>
  <si>
    <t>EJECUCIÓN FINANCIERA</t>
  </si>
  <si>
    <t>CONSTRUCCIÓN INSTITUTO DIVERSIFICADO NEBAJ, QUICHE</t>
  </si>
  <si>
    <t>OCTUBRE</t>
  </si>
  <si>
    <t xml:space="preserve">En el mes de octubre 2022 se realizó el pago de la estimación No.2  del Contrato de Construcción de INED ubicado en  San Andrés Sajcabaja, departamento de Quiche. </t>
  </si>
  <si>
    <t>Contrato suscrito el 09/09/2022 se tiene programado el pago de anticipo en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</si>
</sst>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71" formatCode="0.00000000%"/>
  </numFmts>
  <fonts count="3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2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36"/>
      <color theme="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2"/>
      <name val="Times New Roman"/>
      <family val="1"/>
    </font>
    <font>
      <b/>
      <sz val="36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ck">
        <color theme="0" tint="-0.499984740745262"/>
      </bottom>
      <diagonal/>
    </border>
    <border>
      <left/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ck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 style="thick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ck">
        <color theme="0" tint="-0.499984740745262"/>
      </top>
      <bottom style="thin">
        <color indexed="64"/>
      </bottom>
      <diagonal/>
    </border>
    <border>
      <left/>
      <right/>
      <top style="thick">
        <color theme="0" tint="-0.499984740745262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 style="thick">
        <color theme="0" tint="-0.499984740745262"/>
      </bottom>
      <diagonal/>
    </border>
    <border>
      <left style="thin">
        <color indexed="64"/>
      </left>
      <right/>
      <top/>
      <bottom style="thick">
        <color theme="0" tint="-0.499984740745262"/>
      </bottom>
      <diagonal/>
    </border>
    <border>
      <left/>
      <right style="thin">
        <color indexed="64"/>
      </right>
      <top/>
      <bottom style="thick">
        <color theme="0" tint="-0.499984740745262"/>
      </bottom>
      <diagonal/>
    </border>
    <border>
      <left/>
      <right/>
      <top style="thin">
        <color indexed="64"/>
      </top>
      <bottom style="thick">
        <color theme="0" tint="-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7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2" fillId="5" borderId="0" xfId="0" applyFont="1" applyFill="1" applyAlignment="1"/>
    <xf numFmtId="0" fontId="2" fillId="5" borderId="0" xfId="0" applyFont="1" applyFill="1"/>
    <xf numFmtId="0" fontId="1" fillId="5" borderId="0" xfId="0" applyFont="1" applyFill="1"/>
    <xf numFmtId="0" fontId="2" fillId="0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5" borderId="0" xfId="0" applyFont="1" applyFill="1" applyAlignment="1">
      <alignment horizontal="center"/>
    </xf>
    <xf numFmtId="2" fontId="2" fillId="5" borderId="0" xfId="0" applyNumberFormat="1" applyFont="1" applyFill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5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/>
    <xf numFmtId="0" fontId="1" fillId="0" borderId="11" xfId="0" applyFont="1" applyBorder="1" applyAlignment="1"/>
    <xf numFmtId="0" fontId="1" fillId="0" borderId="2" xfId="0" applyFont="1" applyBorder="1"/>
    <xf numFmtId="0" fontId="1" fillId="0" borderId="13" xfId="0" applyFont="1" applyBorder="1"/>
    <xf numFmtId="0" fontId="1" fillId="0" borderId="11" xfId="0" applyFont="1" applyBorder="1" applyAlignment="1">
      <alignment horizontal="center"/>
    </xf>
    <xf numFmtId="0" fontId="4" fillId="0" borderId="0" xfId="0" applyFont="1" applyFill="1" applyAlignment="1">
      <alignment vertical="top" wrapText="1"/>
    </xf>
    <xf numFmtId="0" fontId="1" fillId="0" borderId="14" xfId="0" applyFont="1" applyBorder="1" applyAlignment="1"/>
    <xf numFmtId="0" fontId="6" fillId="0" borderId="0" xfId="0" applyFont="1" applyFill="1" applyAlignment="1">
      <alignment horizontal="right" vertical="top"/>
    </xf>
    <xf numFmtId="0" fontId="7" fillId="5" borderId="0" xfId="0" applyFont="1" applyFill="1" applyAlignment="1"/>
    <xf numFmtId="0" fontId="7" fillId="5" borderId="0" xfId="0" applyFont="1" applyFill="1"/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/>
    </xf>
    <xf numFmtId="2" fontId="7" fillId="5" borderId="0" xfId="0" applyNumberFormat="1" applyFont="1" applyFill="1" applyAlignment="1">
      <alignment horizontal="center"/>
    </xf>
    <xf numFmtId="0" fontId="9" fillId="5" borderId="0" xfId="0" applyFont="1" applyFill="1" applyAlignment="1"/>
    <xf numFmtId="0" fontId="9" fillId="5" borderId="0" xfId="0" applyFont="1" applyFill="1"/>
    <xf numFmtId="0" fontId="9" fillId="5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/>
    </xf>
    <xf numFmtId="2" fontId="9" fillId="5" borderId="0" xfId="0" applyNumberFormat="1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8" fillId="5" borderId="0" xfId="0" applyFont="1" applyFill="1"/>
    <xf numFmtId="0" fontId="8" fillId="0" borderId="10" xfId="0" applyFont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2" fontId="8" fillId="0" borderId="11" xfId="0" applyNumberFormat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/>
    <xf numFmtId="0" fontId="8" fillId="0" borderId="11" xfId="0" applyFont="1" applyBorder="1" applyAlignment="1"/>
    <xf numFmtId="0" fontId="8" fillId="0" borderId="10" xfId="0" applyFont="1" applyBorder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2" xfId="0" applyFont="1" applyBorder="1" applyAlignment="1">
      <alignment horizontal="center" vertical="center"/>
    </xf>
    <xf numFmtId="0" fontId="8" fillId="0" borderId="5" xfId="0" applyFont="1" applyBorder="1"/>
    <xf numFmtId="0" fontId="8" fillId="0" borderId="5" xfId="0" applyFont="1" applyBorder="1" applyAlignment="1">
      <alignment horizontal="center"/>
    </xf>
    <xf numFmtId="2" fontId="8" fillId="0" borderId="9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8" fillId="0" borderId="9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5" xfId="0" applyFont="1" applyBorder="1" applyAlignment="1"/>
    <xf numFmtId="0" fontId="7" fillId="5" borderId="3" xfId="0" applyFont="1" applyFill="1" applyBorder="1" applyAlignment="1"/>
    <xf numFmtId="0" fontId="7" fillId="5" borderId="8" xfId="0" applyFont="1" applyFill="1" applyBorder="1"/>
    <xf numFmtId="0" fontId="7" fillId="5" borderId="8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/>
    </xf>
    <xf numFmtId="2" fontId="7" fillId="5" borderId="4" xfId="0" applyNumberFormat="1" applyFont="1" applyFill="1" applyBorder="1" applyAlignment="1">
      <alignment horizontal="center"/>
    </xf>
    <xf numFmtId="0" fontId="1" fillId="0" borderId="12" xfId="0" applyFont="1" applyBorder="1"/>
    <xf numFmtId="0" fontId="1" fillId="0" borderId="0" xfId="0" applyFont="1" applyAlignment="1">
      <alignment vertical="top"/>
    </xf>
    <xf numFmtId="0" fontId="9" fillId="5" borderId="0" xfId="0" applyFont="1" applyFill="1" applyBorder="1" applyAlignment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/>
    </xf>
    <xf numFmtId="2" fontId="9" fillId="5" borderId="0" xfId="0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0" xfId="0" applyFont="1" applyFill="1" applyBorder="1"/>
    <xf numFmtId="0" fontId="8" fillId="0" borderId="1" xfId="0" applyFont="1" applyBorder="1" applyAlignment="1">
      <alignment horizontal="center" wrapText="1"/>
    </xf>
    <xf numFmtId="0" fontId="7" fillId="0" borderId="3" xfId="0" applyFont="1" applyFill="1" applyBorder="1" applyAlignment="1"/>
    <xf numFmtId="0" fontId="7" fillId="0" borderId="8" xfId="0" applyFont="1" applyFill="1" applyBorder="1" applyAlignme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16" fillId="0" borderId="26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/>
    </xf>
    <xf numFmtId="0" fontId="5" fillId="0" borderId="0" xfId="0" applyFont="1" applyFill="1" applyAlignment="1">
      <alignment vertical="top" wrapText="1"/>
    </xf>
    <xf numFmtId="10" fontId="16" fillId="0" borderId="1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vertical="top"/>
    </xf>
    <xf numFmtId="2" fontId="1" fillId="0" borderId="0" xfId="0" applyNumberFormat="1" applyFont="1" applyBorder="1" applyAlignment="1">
      <alignment horizontal="center"/>
    </xf>
    <xf numFmtId="0" fontId="16" fillId="8" borderId="28" xfId="0" applyFont="1" applyFill="1" applyBorder="1" applyAlignment="1">
      <alignment horizontal="center" vertical="center"/>
    </xf>
    <xf numFmtId="0" fontId="16" fillId="8" borderId="26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164" fontId="16" fillId="10" borderId="14" xfId="1" applyFont="1" applyFill="1" applyBorder="1" applyAlignment="1">
      <alignment vertical="center"/>
    </xf>
    <xf numFmtId="0" fontId="1" fillId="10" borderId="21" xfId="0" applyFont="1" applyFill="1" applyBorder="1" applyAlignment="1">
      <alignment horizontal="center"/>
    </xf>
    <xf numFmtId="0" fontId="16" fillId="9" borderId="0" xfId="0" applyFont="1" applyFill="1" applyBorder="1" applyAlignment="1">
      <alignment horizontal="center" vertical="center" wrapText="1"/>
    </xf>
    <xf numFmtId="0" fontId="1" fillId="9" borderId="0" xfId="0" applyFont="1" applyFill="1" applyBorder="1" applyAlignment="1">
      <alignment horizontal="center" vertical="center" wrapText="1"/>
    </xf>
    <xf numFmtId="10" fontId="14" fillId="9" borderId="0" xfId="0" applyNumberFormat="1" applyFont="1" applyFill="1" applyBorder="1"/>
    <xf numFmtId="10" fontId="15" fillId="0" borderId="0" xfId="0" applyNumberFormat="1" applyFont="1" applyBorder="1"/>
    <xf numFmtId="0" fontId="22" fillId="0" borderId="14" xfId="0" applyFont="1" applyBorder="1" applyAlignment="1"/>
    <xf numFmtId="0" fontId="23" fillId="8" borderId="8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6" fillId="0" borderId="0" xfId="0" applyFont="1" applyFill="1" applyAlignment="1">
      <alignment horizontal="right" vertical="top"/>
    </xf>
    <xf numFmtId="0" fontId="1" fillId="0" borderId="0" xfId="0" applyFont="1" applyBorder="1" applyAlignment="1">
      <alignment horizontal="center"/>
    </xf>
    <xf numFmtId="0" fontId="8" fillId="0" borderId="6" xfId="0" applyFont="1" applyBorder="1" applyAlignment="1"/>
    <xf numFmtId="0" fontId="8" fillId="0" borderId="59" xfId="0" applyFont="1" applyBorder="1"/>
    <xf numFmtId="0" fontId="8" fillId="0" borderId="58" xfId="0" applyFont="1" applyBorder="1" applyAlignment="1"/>
    <xf numFmtId="0" fontId="1" fillId="0" borderId="7" xfId="0" applyFont="1" applyBorder="1"/>
    <xf numFmtId="0" fontId="1" fillId="0" borderId="5" xfId="0" applyFont="1" applyBorder="1"/>
    <xf numFmtId="0" fontId="1" fillId="0" borderId="9" xfId="0" applyFont="1" applyBorder="1"/>
    <xf numFmtId="0" fontId="8" fillId="0" borderId="15" xfId="0" applyFont="1" applyBorder="1"/>
    <xf numFmtId="0" fontId="8" fillId="0" borderId="60" xfId="0" applyFont="1" applyBorder="1"/>
    <xf numFmtId="0" fontId="8" fillId="0" borderId="61" xfId="0" applyFont="1" applyBorder="1"/>
    <xf numFmtId="0" fontId="8" fillId="0" borderId="0" xfId="0" applyFont="1" applyBorder="1" applyAlignment="1">
      <alignment horizontal="center" wrapText="1"/>
    </xf>
    <xf numFmtId="0" fontId="8" fillId="0" borderId="63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8" fillId="0" borderId="62" xfId="0" applyFont="1" applyBorder="1" applyAlignment="1">
      <alignment wrapText="1"/>
    </xf>
    <xf numFmtId="0" fontId="8" fillId="0" borderId="64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center"/>
    </xf>
    <xf numFmtId="0" fontId="8" fillId="0" borderId="63" xfId="0" applyFont="1" applyBorder="1" applyAlignment="1">
      <alignment wrapText="1"/>
    </xf>
    <xf numFmtId="0" fontId="26" fillId="0" borderId="43" xfId="0" applyFont="1" applyFill="1" applyBorder="1" applyAlignment="1">
      <alignment horizontal="center"/>
    </xf>
    <xf numFmtId="0" fontId="26" fillId="0" borderId="44" xfId="0" applyFont="1" applyFill="1" applyBorder="1" applyAlignment="1">
      <alignment horizontal="center"/>
    </xf>
    <xf numFmtId="0" fontId="26" fillId="0" borderId="4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20" xfId="0" applyFont="1" applyFill="1" applyBorder="1" applyAlignment="1">
      <alignment horizontal="right" vertical="top"/>
    </xf>
    <xf numFmtId="0" fontId="6" fillId="0" borderId="52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left" vertical="top" wrapText="1"/>
    </xf>
    <xf numFmtId="10" fontId="8" fillId="0" borderId="0" xfId="2" applyNumberFormat="1" applyFont="1" applyBorder="1" applyAlignment="1">
      <alignment horizontal="center" vertical="center"/>
    </xf>
    <xf numFmtId="10" fontId="8" fillId="0" borderId="0" xfId="0" applyNumberFormat="1" applyFont="1" applyBorder="1" applyAlignment="1">
      <alignment horizontal="center" vertical="center"/>
    </xf>
    <xf numFmtId="0" fontId="21" fillId="8" borderId="43" xfId="0" applyFont="1" applyFill="1" applyBorder="1" applyAlignment="1">
      <alignment vertical="center" wrapText="1"/>
    </xf>
    <xf numFmtId="0" fontId="18" fillId="4" borderId="68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1" fillId="8" borderId="67" xfId="0" applyFont="1" applyFill="1" applyBorder="1" applyAlignment="1">
      <alignment horizontal="center" vertical="center" wrapText="1"/>
    </xf>
    <xf numFmtId="0" fontId="21" fillId="8" borderId="45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/>
    </xf>
    <xf numFmtId="164" fontId="16" fillId="0" borderId="18" xfId="1" applyFont="1" applyFill="1" applyBorder="1" applyAlignment="1">
      <alignment horizontal="center" vertical="center"/>
    </xf>
    <xf numFmtId="164" fontId="16" fillId="11" borderId="9" xfId="0" applyNumberFormat="1" applyFont="1" applyFill="1" applyBorder="1" applyAlignment="1">
      <alignment horizontal="center" vertical="center"/>
    </xf>
    <xf numFmtId="10" fontId="16" fillId="11" borderId="7" xfId="2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164" fontId="1" fillId="11" borderId="72" xfId="0" applyNumberFormat="1" applyFont="1" applyFill="1" applyBorder="1" applyAlignment="1">
      <alignment horizontal="center" vertical="center"/>
    </xf>
    <xf numFmtId="10" fontId="16" fillId="0" borderId="20" xfId="2" applyNumberFormat="1" applyFont="1" applyBorder="1" applyAlignment="1"/>
    <xf numFmtId="10" fontId="16" fillId="0" borderId="21" xfId="2" applyNumberFormat="1" applyFont="1" applyBorder="1" applyAlignment="1"/>
    <xf numFmtId="10" fontId="16" fillId="0" borderId="22" xfId="2" applyNumberFormat="1" applyFont="1" applyBorder="1" applyAlignment="1"/>
    <xf numFmtId="0" fontId="13" fillId="0" borderId="16" xfId="0" applyFont="1" applyBorder="1" applyAlignment="1">
      <alignment wrapText="1"/>
    </xf>
    <xf numFmtId="0" fontId="8" fillId="5" borderId="0" xfId="0" applyFont="1" applyFill="1" applyAlignment="1">
      <alignment vertical="center"/>
    </xf>
    <xf numFmtId="164" fontId="13" fillId="0" borderId="1" xfId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16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/>
    </xf>
    <xf numFmtId="4" fontId="15" fillId="0" borderId="14" xfId="0" applyNumberFormat="1" applyFont="1" applyBorder="1" applyAlignment="1">
      <alignment horizontal="right"/>
    </xf>
    <xf numFmtId="10" fontId="2" fillId="5" borderId="0" xfId="0" applyNumberFormat="1" applyFont="1" applyFill="1" applyAlignment="1"/>
    <xf numFmtId="14" fontId="28" fillId="12" borderId="0" xfId="0" applyNumberFormat="1" applyFont="1" applyFill="1" applyAlignment="1"/>
    <xf numFmtId="0" fontId="1" fillId="8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" fillId="0" borderId="19" xfId="0" applyNumberFormat="1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10" fontId="1" fillId="11" borderId="3" xfId="2" applyNumberFormat="1" applyFont="1" applyFill="1" applyBorder="1" applyAlignment="1">
      <alignment horizontal="center" vertical="center"/>
    </xf>
    <xf numFmtId="10" fontId="16" fillId="0" borderId="17" xfId="2" applyNumberFormat="1" applyFont="1" applyBorder="1" applyAlignment="1">
      <alignment vertical="center"/>
    </xf>
    <xf numFmtId="10" fontId="16" fillId="0" borderId="1" xfId="2" applyNumberFormat="1" applyFont="1" applyBorder="1" applyAlignment="1">
      <alignment vertical="center"/>
    </xf>
    <xf numFmtId="10" fontId="16" fillId="0" borderId="19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3" fontId="1" fillId="8" borderId="56" xfId="0" applyNumberFormat="1" applyFont="1" applyFill="1" applyBorder="1" applyAlignment="1">
      <alignment horizontal="center" vertical="center"/>
    </xf>
    <xf numFmtId="0" fontId="1" fillId="10" borderId="15" xfId="0" applyFont="1" applyFill="1" applyBorder="1" applyAlignment="1">
      <alignment horizontal="center" vertical="center"/>
    </xf>
    <xf numFmtId="165" fontId="16" fillId="10" borderId="7" xfId="2" applyNumberFormat="1" applyFont="1" applyFill="1" applyBorder="1" applyAlignment="1">
      <alignment horizontal="center" vertical="center"/>
    </xf>
    <xf numFmtId="10" fontId="16" fillId="0" borderId="26" xfId="2" applyNumberFormat="1" applyFont="1" applyBorder="1" applyAlignment="1">
      <alignment vertical="center"/>
    </xf>
    <xf numFmtId="10" fontId="16" fillId="0" borderId="14" xfId="2" applyNumberFormat="1" applyFont="1" applyBorder="1" applyAlignment="1">
      <alignment vertical="center"/>
    </xf>
    <xf numFmtId="10" fontId="16" fillId="0" borderId="18" xfId="2" applyNumberFormat="1" applyFont="1" applyBorder="1" applyAlignment="1">
      <alignment vertical="center"/>
    </xf>
    <xf numFmtId="10" fontId="16" fillId="9" borderId="0" xfId="0" applyNumberFormat="1" applyFont="1" applyFill="1" applyBorder="1" applyAlignment="1">
      <alignment vertical="center"/>
    </xf>
    <xf numFmtId="4" fontId="1" fillId="8" borderId="17" xfId="0" applyNumberFormat="1" applyFont="1" applyFill="1" applyBorder="1" applyAlignment="1">
      <alignment horizontal="center" vertical="center"/>
    </xf>
    <xf numFmtId="14" fontId="1" fillId="0" borderId="17" xfId="0" applyNumberFormat="1" applyFont="1" applyFill="1" applyBorder="1" applyAlignment="1">
      <alignment horizontal="center" vertical="center"/>
    </xf>
    <xf numFmtId="14" fontId="1" fillId="0" borderId="54" xfId="0" applyNumberFormat="1" applyFont="1" applyFill="1" applyBorder="1" applyAlignment="1">
      <alignment horizontal="center" vertical="center"/>
    </xf>
    <xf numFmtId="4" fontId="1" fillId="10" borderId="1" xfId="0" applyNumberFormat="1" applyFont="1" applyFill="1" applyBorder="1" applyAlignment="1">
      <alignment horizontal="right" vertical="center"/>
    </xf>
    <xf numFmtId="10" fontId="1" fillId="10" borderId="3" xfId="2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10" fontId="14" fillId="9" borderId="0" xfId="0" applyNumberFormat="1" applyFont="1" applyFill="1" applyBorder="1" applyAlignment="1">
      <alignment vertical="center"/>
    </xf>
    <xf numFmtId="3" fontId="1" fillId="8" borderId="28" xfId="0" applyNumberFormat="1" applyFont="1" applyFill="1" applyBorder="1" applyAlignment="1">
      <alignment horizontal="center" vertical="center"/>
    </xf>
    <xf numFmtId="4" fontId="1" fillId="8" borderId="26" xfId="0" applyNumberFormat="1" applyFont="1" applyFill="1" applyBorder="1" applyAlignment="1">
      <alignment horizontal="center" vertical="center"/>
    </xf>
    <xf numFmtId="10" fontId="1" fillId="10" borderId="7" xfId="2" applyNumberFormat="1" applyFont="1" applyFill="1" applyBorder="1" applyAlignment="1">
      <alignment horizontal="center" vertical="center"/>
    </xf>
    <xf numFmtId="10" fontId="1" fillId="0" borderId="22" xfId="0" applyNumberFormat="1" applyFont="1" applyFill="1" applyBorder="1" applyAlignment="1">
      <alignment horizontal="center" vertical="center"/>
    </xf>
    <xf numFmtId="4" fontId="1" fillId="10" borderId="21" xfId="0" applyNumberFormat="1" applyFont="1" applyFill="1" applyBorder="1" applyAlignment="1">
      <alignment horizontal="center"/>
    </xf>
    <xf numFmtId="9" fontId="1" fillId="10" borderId="52" xfId="2" applyFont="1" applyFill="1" applyBorder="1" applyAlignment="1">
      <alignment horizontal="center"/>
    </xf>
    <xf numFmtId="0" fontId="16" fillId="0" borderId="44" xfId="0" applyFont="1" applyBorder="1" applyAlignment="1">
      <alignment wrapText="1"/>
    </xf>
    <xf numFmtId="10" fontId="16" fillId="0" borderId="44" xfId="0" applyNumberFormat="1" applyFont="1" applyBorder="1" applyAlignment="1">
      <alignment wrapText="1"/>
    </xf>
    <xf numFmtId="4" fontId="16" fillId="0" borderId="44" xfId="0" applyNumberFormat="1" applyFont="1" applyBorder="1" applyAlignment="1">
      <alignment wrapText="1"/>
    </xf>
    <xf numFmtId="0" fontId="16" fillId="0" borderId="49" xfId="0" applyFont="1" applyBorder="1" applyAlignment="1">
      <alignment wrapText="1"/>
    </xf>
    <xf numFmtId="0" fontId="16" fillId="0" borderId="41" xfId="0" applyFont="1" applyBorder="1" applyAlignment="1">
      <alignment wrapText="1"/>
    </xf>
    <xf numFmtId="10" fontId="1" fillId="0" borderId="19" xfId="2" applyNumberFormat="1" applyFont="1" applyFill="1" applyBorder="1" applyAlignment="1">
      <alignment horizontal="center" vertical="center"/>
    </xf>
    <xf numFmtId="164" fontId="16" fillId="0" borderId="44" xfId="0" applyNumberFormat="1" applyFont="1" applyBorder="1" applyAlignment="1">
      <alignment wrapText="1"/>
    </xf>
    <xf numFmtId="10" fontId="0" fillId="0" borderId="0" xfId="0" applyNumberFormat="1"/>
    <xf numFmtId="10" fontId="0" fillId="0" borderId="0" xfId="0" applyNumberFormat="1" applyBorder="1"/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10" borderId="15" xfId="0" applyFont="1" applyFill="1" applyBorder="1" applyAlignment="1"/>
    <xf numFmtId="0" fontId="1" fillId="10" borderId="12" xfId="0" applyFont="1" applyFill="1" applyBorder="1" applyAlignment="1"/>
    <xf numFmtId="0" fontId="1" fillId="10" borderId="2" xfId="0" applyFont="1" applyFill="1" applyBorder="1" applyAlignment="1"/>
    <xf numFmtId="0" fontId="1" fillId="10" borderId="13" xfId="0" applyFont="1" applyFill="1" applyBorder="1" applyAlignment="1"/>
    <xf numFmtId="0" fontId="1" fillId="10" borderId="13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vertical="center" wrapText="1"/>
    </xf>
    <xf numFmtId="0" fontId="1" fillId="10" borderId="8" xfId="0" applyFont="1" applyFill="1" applyBorder="1" applyAlignment="1">
      <alignment vertical="center" wrapText="1"/>
    </xf>
    <xf numFmtId="0" fontId="1" fillId="10" borderId="4" xfId="0" applyFont="1" applyFill="1" applyBorder="1" applyAlignment="1">
      <alignment vertical="center" wrapText="1"/>
    </xf>
    <xf numFmtId="0" fontId="1" fillId="10" borderId="1" xfId="0" applyFont="1" applyFill="1" applyBorder="1" applyAlignment="1">
      <alignment vertical="center"/>
    </xf>
    <xf numFmtId="0" fontId="1" fillId="10" borderId="3" xfId="0" applyFont="1" applyFill="1" applyBorder="1" applyAlignment="1">
      <alignment horizontal="left" vertical="center"/>
    </xf>
    <xf numFmtId="0" fontId="1" fillId="10" borderId="8" xfId="0" applyFont="1" applyFill="1" applyBorder="1" applyAlignment="1">
      <alignment horizontal="left" vertical="center"/>
    </xf>
    <xf numFmtId="0" fontId="1" fillId="10" borderId="4" xfId="0" applyFont="1" applyFill="1" applyBorder="1" applyAlignment="1">
      <alignment horizontal="left" vertical="center"/>
    </xf>
    <xf numFmtId="10" fontId="1" fillId="0" borderId="1" xfId="0" applyNumberFormat="1" applyFont="1" applyBorder="1" applyAlignment="1">
      <alignment horizontal="center" vertical="center"/>
    </xf>
    <xf numFmtId="10" fontId="1" fillId="10" borderId="1" xfId="0" applyNumberFormat="1" applyFont="1" applyFill="1" applyBorder="1" applyAlignment="1">
      <alignment horizontal="center" vertical="center"/>
    </xf>
    <xf numFmtId="10" fontId="1" fillId="0" borderId="16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" fontId="1" fillId="0" borderId="1" xfId="0" applyNumberFormat="1" applyFont="1" applyFill="1" applyBorder="1" applyAlignment="1">
      <alignment horizontal="right" vertical="center"/>
    </xf>
    <xf numFmtId="164" fontId="15" fillId="0" borderId="14" xfId="0" applyNumberFormat="1" applyFont="1" applyBorder="1" applyAlignment="1"/>
    <xf numFmtId="0" fontId="8" fillId="0" borderId="60" xfId="0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5" fillId="0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center" vertical="center"/>
    </xf>
    <xf numFmtId="0" fontId="18" fillId="8" borderId="32" xfId="0" applyFont="1" applyFill="1" applyBorder="1" applyAlignment="1">
      <alignment horizontal="center" vertical="center" wrapText="1"/>
    </xf>
    <xf numFmtId="0" fontId="21" fillId="8" borderId="5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right" vertical="top"/>
    </xf>
    <xf numFmtId="0" fontId="33" fillId="0" borderId="1" xfId="0" applyFont="1" applyBorder="1" applyAlignment="1">
      <alignment vertical="center"/>
    </xf>
    <xf numFmtId="0" fontId="29" fillId="8" borderId="56" xfId="0" applyFont="1" applyFill="1" applyBorder="1" applyAlignment="1">
      <alignment vertical="center" wrapText="1"/>
    </xf>
    <xf numFmtId="0" fontId="29" fillId="8" borderId="5" xfId="0" applyFont="1" applyFill="1" applyBorder="1" applyAlignment="1">
      <alignment horizontal="center" vertical="top"/>
    </xf>
    <xf numFmtId="0" fontId="29" fillId="8" borderId="28" xfId="0" applyFont="1" applyFill="1" applyBorder="1" applyAlignment="1">
      <alignment horizontal="center" vertical="center"/>
    </xf>
    <xf numFmtId="0" fontId="29" fillId="8" borderId="26" xfId="0" applyFont="1" applyFill="1" applyBorder="1" applyAlignment="1">
      <alignment horizontal="center" vertical="center"/>
    </xf>
    <xf numFmtId="0" fontId="29" fillId="0" borderId="26" xfId="0" applyFont="1" applyFill="1" applyBorder="1" applyAlignment="1">
      <alignment horizontal="center" vertical="center"/>
    </xf>
    <xf numFmtId="0" fontId="29" fillId="0" borderId="31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10" fontId="29" fillId="0" borderId="18" xfId="0" applyNumberFormat="1" applyFont="1" applyFill="1" applyBorder="1" applyAlignment="1">
      <alignment horizontal="center" vertical="center"/>
    </xf>
    <xf numFmtId="164" fontId="29" fillId="10" borderId="14" xfId="1" applyFont="1" applyFill="1" applyBorder="1" applyAlignment="1">
      <alignment vertical="center"/>
    </xf>
    <xf numFmtId="164" fontId="29" fillId="10" borderId="14" xfId="1" applyFont="1" applyFill="1" applyBorder="1" applyAlignment="1"/>
    <xf numFmtId="165" fontId="29" fillId="10" borderId="7" xfId="2" applyNumberFormat="1" applyFont="1" applyFill="1" applyBorder="1" applyAlignment="1"/>
    <xf numFmtId="164" fontId="29" fillId="0" borderId="18" xfId="1" applyFont="1" applyFill="1" applyBorder="1" applyAlignment="1">
      <alignment horizontal="center" vertical="center"/>
    </xf>
    <xf numFmtId="164" fontId="29" fillId="11" borderId="9" xfId="0" applyNumberFormat="1" applyFont="1" applyFill="1" applyBorder="1" applyAlignment="1">
      <alignment horizontal="center" vertical="center"/>
    </xf>
    <xf numFmtId="10" fontId="29" fillId="11" borderId="7" xfId="2" applyNumberFormat="1" applyFont="1" applyFill="1" applyBorder="1" applyAlignment="1">
      <alignment horizontal="center" vertical="center"/>
    </xf>
    <xf numFmtId="10" fontId="29" fillId="0" borderId="26" xfId="2" applyNumberFormat="1" applyFont="1" applyBorder="1" applyAlignment="1"/>
    <xf numFmtId="10" fontId="29" fillId="0" borderId="14" xfId="2" applyNumberFormat="1" applyFont="1" applyBorder="1" applyAlignment="1"/>
    <xf numFmtId="10" fontId="29" fillId="0" borderId="18" xfId="2" applyNumberFormat="1" applyFont="1" applyBorder="1" applyAlignment="1"/>
    <xf numFmtId="0" fontId="30" fillId="0" borderId="0" xfId="0" applyFont="1"/>
    <xf numFmtId="0" fontId="30" fillId="8" borderId="56" xfId="0" applyFont="1" applyFill="1" applyBorder="1" applyAlignment="1">
      <alignment vertical="center" wrapText="1"/>
    </xf>
    <xf numFmtId="0" fontId="30" fillId="8" borderId="8" xfId="0" applyFont="1" applyFill="1" applyBorder="1" applyAlignment="1">
      <alignment horizontal="center" vertical="center"/>
    </xf>
    <xf numFmtId="0" fontId="30" fillId="8" borderId="56" xfId="0" applyFont="1" applyFill="1" applyBorder="1" applyAlignment="1">
      <alignment horizontal="center" vertical="center"/>
    </xf>
    <xf numFmtId="4" fontId="30" fillId="8" borderId="17" xfId="0" applyNumberFormat="1" applyFont="1" applyFill="1" applyBorder="1" applyAlignment="1">
      <alignment horizontal="center" vertical="center"/>
    </xf>
    <xf numFmtId="0" fontId="30" fillId="0" borderId="17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10" fontId="30" fillId="0" borderId="19" xfId="0" applyNumberFormat="1" applyFont="1" applyFill="1" applyBorder="1" applyAlignment="1">
      <alignment horizontal="center" vertical="center"/>
    </xf>
    <xf numFmtId="4" fontId="30" fillId="10" borderId="1" xfId="0" applyNumberFormat="1" applyFont="1" applyFill="1" applyBorder="1" applyAlignment="1">
      <alignment horizontal="center" vertical="center"/>
    </xf>
    <xf numFmtId="0" fontId="30" fillId="10" borderId="1" xfId="0" applyFont="1" applyFill="1" applyBorder="1" applyAlignment="1">
      <alignment horizontal="center" vertical="center"/>
    </xf>
    <xf numFmtId="10" fontId="30" fillId="10" borderId="3" xfId="2" applyNumberFormat="1" applyFont="1" applyFill="1" applyBorder="1" applyAlignment="1">
      <alignment horizontal="center" vertical="center"/>
    </xf>
    <xf numFmtId="9" fontId="30" fillId="0" borderId="19" xfId="2" applyFont="1" applyFill="1" applyBorder="1" applyAlignment="1">
      <alignment horizontal="center" vertical="center"/>
    </xf>
    <xf numFmtId="164" fontId="30" fillId="11" borderId="4" xfId="0" applyNumberFormat="1" applyFont="1" applyFill="1" applyBorder="1" applyAlignment="1">
      <alignment horizontal="center" vertical="center"/>
    </xf>
    <xf numFmtId="9" fontId="30" fillId="11" borderId="3" xfId="2" applyFont="1" applyFill="1" applyBorder="1" applyAlignment="1">
      <alignment horizontal="center" vertical="center"/>
    </xf>
    <xf numFmtId="10" fontId="29" fillId="0" borderId="17" xfId="2" applyNumberFormat="1" applyFont="1" applyBorder="1" applyAlignment="1">
      <alignment vertical="center"/>
    </xf>
    <xf numFmtId="10" fontId="29" fillId="0" borderId="1" xfId="2" applyNumberFormat="1" applyFont="1" applyBorder="1" applyAlignment="1">
      <alignment vertical="center"/>
    </xf>
    <xf numFmtId="10" fontId="29" fillId="0" borderId="19" xfId="2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8" borderId="29" xfId="0" applyFont="1" applyFill="1" applyBorder="1" applyAlignment="1">
      <alignment vertical="center" wrapText="1"/>
    </xf>
    <xf numFmtId="164" fontId="30" fillId="10" borderId="14" xfId="1" applyFont="1" applyFill="1" applyBorder="1" applyAlignment="1">
      <alignment horizontal="center" vertical="center"/>
    </xf>
    <xf numFmtId="10" fontId="30" fillId="10" borderId="14" xfId="2" applyNumberFormat="1" applyFont="1" applyFill="1" applyBorder="1" applyAlignment="1">
      <alignment horizontal="center" vertical="center"/>
    </xf>
    <xf numFmtId="10" fontId="30" fillId="11" borderId="3" xfId="2" applyNumberFormat="1" applyFont="1" applyFill="1" applyBorder="1" applyAlignment="1">
      <alignment horizontal="center" vertical="center"/>
    </xf>
    <xf numFmtId="0" fontId="30" fillId="8" borderId="0" xfId="0" applyFont="1" applyFill="1" applyBorder="1" applyAlignment="1">
      <alignment wrapText="1"/>
    </xf>
    <xf numFmtId="0" fontId="30" fillId="8" borderId="49" xfId="0" applyFont="1" applyFill="1" applyBorder="1" applyAlignment="1">
      <alignment horizontal="center"/>
    </xf>
    <xf numFmtId="0" fontId="30" fillId="8" borderId="0" xfId="0" applyFont="1" applyFill="1" applyBorder="1" applyAlignment="1">
      <alignment horizontal="center" vertical="top"/>
    </xf>
    <xf numFmtId="0" fontId="30" fillId="8" borderId="49" xfId="0" applyFont="1" applyFill="1" applyBorder="1" applyAlignment="1">
      <alignment horizontal="center" vertical="center"/>
    </xf>
    <xf numFmtId="4" fontId="29" fillId="8" borderId="0" xfId="0" applyNumberFormat="1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 vertical="center"/>
    </xf>
    <xf numFmtId="0" fontId="30" fillId="0" borderId="49" xfId="0" applyFont="1" applyFill="1" applyBorder="1" applyAlignment="1">
      <alignment horizontal="center"/>
    </xf>
    <xf numFmtId="10" fontId="30" fillId="0" borderId="49" xfId="0" applyNumberFormat="1" applyFont="1" applyFill="1" applyBorder="1" applyAlignment="1">
      <alignment horizontal="center" vertical="center"/>
    </xf>
    <xf numFmtId="4" fontId="29" fillId="10" borderId="49" xfId="0" applyNumberFormat="1" applyFont="1" applyFill="1" applyBorder="1" applyAlignment="1">
      <alignment horizontal="center"/>
    </xf>
    <xf numFmtId="164" fontId="30" fillId="0" borderId="49" xfId="1" applyFont="1" applyFill="1" applyBorder="1" applyAlignment="1">
      <alignment horizontal="center" vertical="center"/>
    </xf>
    <xf numFmtId="164" fontId="30" fillId="11" borderId="49" xfId="0" applyNumberFormat="1" applyFont="1" applyFill="1" applyBorder="1" applyAlignment="1">
      <alignment horizontal="center" vertical="center"/>
    </xf>
    <xf numFmtId="10" fontId="30" fillId="11" borderId="49" xfId="2" applyNumberFormat="1" applyFont="1" applyFill="1" applyBorder="1" applyAlignment="1">
      <alignment horizontal="center" vertical="center"/>
    </xf>
    <xf numFmtId="10" fontId="29" fillId="0" borderId="49" xfId="2" applyNumberFormat="1" applyFont="1" applyBorder="1" applyAlignment="1"/>
    <xf numFmtId="10" fontId="29" fillId="0" borderId="41" xfId="2" applyNumberFormat="1" applyFont="1" applyBorder="1" applyAlignment="1"/>
    <xf numFmtId="0" fontId="29" fillId="8" borderId="28" xfId="0" applyFont="1" applyFill="1" applyBorder="1" applyAlignment="1">
      <alignment vertical="center" wrapText="1"/>
    </xf>
    <xf numFmtId="3" fontId="1" fillId="0" borderId="48" xfId="0" applyNumberFormat="1" applyFont="1" applyFill="1" applyBorder="1" applyAlignment="1">
      <alignment horizontal="center" vertical="center"/>
    </xf>
    <xf numFmtId="3" fontId="1" fillId="0" borderId="19" xfId="0" applyNumberFormat="1" applyFont="1" applyFill="1" applyBorder="1" applyAlignment="1">
      <alignment horizontal="center" vertical="center"/>
    </xf>
    <xf numFmtId="164" fontId="1" fillId="11" borderId="17" xfId="0" applyNumberFormat="1" applyFont="1" applyFill="1" applyBorder="1" applyAlignment="1">
      <alignment horizontal="center" vertical="center"/>
    </xf>
    <xf numFmtId="0" fontId="30" fillId="8" borderId="76" xfId="0" applyFont="1" applyFill="1" applyBorder="1" applyAlignment="1">
      <alignment vertical="center" wrapText="1"/>
    </xf>
    <xf numFmtId="0" fontId="23" fillId="8" borderId="29" xfId="0" applyFont="1" applyFill="1" applyBorder="1" applyAlignment="1">
      <alignment wrapText="1"/>
    </xf>
    <xf numFmtId="0" fontId="16" fillId="0" borderId="43" xfId="0" applyFont="1" applyBorder="1" applyAlignment="1">
      <alignment wrapText="1"/>
    </xf>
    <xf numFmtId="10" fontId="15" fillId="0" borderId="3" xfId="2" applyNumberFormat="1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vertical="center" wrapText="1"/>
    </xf>
    <xf numFmtId="0" fontId="34" fillId="8" borderId="5" xfId="0" applyFont="1" applyFill="1" applyBorder="1" applyAlignment="1">
      <alignment horizontal="center" vertical="center"/>
    </xf>
    <xf numFmtId="0" fontId="34" fillId="8" borderId="28" xfId="0" applyFont="1" applyFill="1" applyBorder="1" applyAlignment="1">
      <alignment horizontal="center" vertical="center"/>
    </xf>
    <xf numFmtId="0" fontId="34" fillId="8" borderId="26" xfId="0" applyFont="1" applyFill="1" applyBorder="1" applyAlignment="1">
      <alignment horizontal="center" vertical="center"/>
    </xf>
    <xf numFmtId="0" fontId="34" fillId="0" borderId="26" xfId="0" applyFont="1" applyFill="1" applyBorder="1" applyAlignment="1">
      <alignment horizontal="center" vertical="center"/>
    </xf>
    <xf numFmtId="0" fontId="34" fillId="0" borderId="31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10" fontId="34" fillId="0" borderId="18" xfId="0" applyNumberFormat="1" applyFont="1" applyFill="1" applyBorder="1" applyAlignment="1">
      <alignment horizontal="center" vertical="center"/>
    </xf>
    <xf numFmtId="164" fontId="34" fillId="10" borderId="14" xfId="1" applyFont="1" applyFill="1" applyBorder="1" applyAlignment="1">
      <alignment vertical="center"/>
    </xf>
    <xf numFmtId="165" fontId="34" fillId="10" borderId="7" xfId="2" applyNumberFormat="1" applyFont="1" applyFill="1" applyBorder="1" applyAlignment="1">
      <alignment horizontal="center" vertical="center"/>
    </xf>
    <xf numFmtId="164" fontId="34" fillId="0" borderId="18" xfId="1" applyFont="1" applyFill="1" applyBorder="1" applyAlignment="1">
      <alignment horizontal="center" vertical="center"/>
    </xf>
    <xf numFmtId="164" fontId="34" fillId="11" borderId="9" xfId="0" applyNumberFormat="1" applyFont="1" applyFill="1" applyBorder="1" applyAlignment="1">
      <alignment horizontal="center" vertical="center"/>
    </xf>
    <xf numFmtId="10" fontId="34" fillId="11" borderId="7" xfId="2" applyNumberFormat="1" applyFont="1" applyFill="1" applyBorder="1" applyAlignment="1">
      <alignment horizontal="center" vertical="center"/>
    </xf>
    <xf numFmtId="10" fontId="34" fillId="0" borderId="26" xfId="2" applyNumberFormat="1" applyFont="1" applyBorder="1" applyAlignment="1">
      <alignment vertical="center"/>
    </xf>
    <xf numFmtId="10" fontId="34" fillId="0" borderId="14" xfId="2" applyNumberFormat="1" applyFont="1" applyBorder="1" applyAlignment="1">
      <alignment vertical="center"/>
    </xf>
    <xf numFmtId="10" fontId="34" fillId="0" borderId="18" xfId="2" applyNumberFormat="1" applyFont="1" applyBorder="1" applyAlignment="1">
      <alignment vertical="center"/>
    </xf>
    <xf numFmtId="10" fontId="34" fillId="0" borderId="0" xfId="0" applyNumberFormat="1" applyFont="1" applyBorder="1"/>
    <xf numFmtId="0" fontId="18" fillId="0" borderId="0" xfId="0" applyFont="1"/>
    <xf numFmtId="0" fontId="18" fillId="8" borderId="8" xfId="0" applyFont="1" applyFill="1" applyBorder="1" applyAlignment="1">
      <alignment horizontal="center" vertical="center"/>
    </xf>
    <xf numFmtId="3" fontId="18" fillId="8" borderId="56" xfId="0" applyNumberFormat="1" applyFont="1" applyFill="1" applyBorder="1" applyAlignment="1">
      <alignment horizontal="center" vertical="center"/>
    </xf>
    <xf numFmtId="4" fontId="18" fillId="8" borderId="17" xfId="0" applyNumberFormat="1" applyFont="1" applyFill="1" applyBorder="1" applyAlignment="1">
      <alignment horizontal="center" vertical="center"/>
    </xf>
    <xf numFmtId="14" fontId="18" fillId="0" borderId="17" xfId="0" applyNumberFormat="1" applyFont="1" applyFill="1" applyBorder="1" applyAlignment="1">
      <alignment horizontal="center" vertical="center"/>
    </xf>
    <xf numFmtId="14" fontId="18" fillId="0" borderId="54" xfId="0" applyNumberFormat="1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8" fillId="0" borderId="19" xfId="0" applyNumberFormat="1" applyFont="1" applyFill="1" applyBorder="1" applyAlignment="1">
      <alignment horizontal="center" vertical="center"/>
    </xf>
    <xf numFmtId="4" fontId="18" fillId="10" borderId="1" xfId="0" applyNumberFormat="1" applyFont="1" applyFill="1" applyBorder="1" applyAlignment="1">
      <alignment horizontal="right" vertical="center"/>
    </xf>
    <xf numFmtId="10" fontId="18" fillId="10" borderId="3" xfId="2" applyNumberFormat="1" applyFont="1" applyFill="1" applyBorder="1" applyAlignment="1">
      <alignment horizontal="center" vertical="center"/>
    </xf>
    <xf numFmtId="3" fontId="18" fillId="0" borderId="17" xfId="0" applyNumberFormat="1" applyFont="1" applyFill="1" applyBorder="1" applyAlignment="1">
      <alignment horizontal="center" vertical="center"/>
    </xf>
    <xf numFmtId="10" fontId="34" fillId="0" borderId="19" xfId="2" applyNumberFormat="1" applyFont="1" applyFill="1" applyBorder="1" applyAlignment="1">
      <alignment horizontal="center" vertical="center"/>
    </xf>
    <xf numFmtId="164" fontId="18" fillId="11" borderId="4" xfId="0" applyNumberFormat="1" applyFont="1" applyFill="1" applyBorder="1" applyAlignment="1">
      <alignment horizontal="center" vertical="center"/>
    </xf>
    <xf numFmtId="10" fontId="18" fillId="11" borderId="3" xfId="2" applyNumberFormat="1" applyFont="1" applyFill="1" applyBorder="1" applyAlignment="1">
      <alignment horizontal="center" vertical="center"/>
    </xf>
    <xf numFmtId="10" fontId="34" fillId="0" borderId="17" xfId="2" applyNumberFormat="1" applyFont="1" applyBorder="1" applyAlignment="1">
      <alignment vertical="center"/>
    </xf>
    <xf numFmtId="10" fontId="34" fillId="0" borderId="1" xfId="2" applyNumberFormat="1" applyFont="1" applyBorder="1" applyAlignment="1">
      <alignment vertical="center"/>
    </xf>
    <xf numFmtId="10" fontId="34" fillId="0" borderId="19" xfId="2" applyNumberFormat="1" applyFont="1" applyBorder="1" applyAlignment="1">
      <alignment vertical="center"/>
    </xf>
    <xf numFmtId="0" fontId="18" fillId="8" borderId="82" xfId="0" applyFont="1" applyFill="1" applyBorder="1" applyAlignment="1">
      <alignment horizontal="center" vertical="center" wrapText="1"/>
    </xf>
    <xf numFmtId="3" fontId="18" fillId="8" borderId="28" xfId="0" applyNumberFormat="1" applyFont="1" applyFill="1" applyBorder="1" applyAlignment="1">
      <alignment horizontal="center" vertical="center"/>
    </xf>
    <xf numFmtId="4" fontId="18" fillId="8" borderId="26" xfId="0" applyNumberFormat="1" applyFont="1" applyFill="1" applyBorder="1" applyAlignment="1">
      <alignment horizontal="center" vertical="center"/>
    </xf>
    <xf numFmtId="0" fontId="34" fillId="8" borderId="76" xfId="0" applyFont="1" applyFill="1" applyBorder="1" applyAlignment="1">
      <alignment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0" fontId="18" fillId="8" borderId="28" xfId="0" applyFont="1" applyFill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4" fontId="34" fillId="8" borderId="17" xfId="0" applyNumberFormat="1" applyFont="1" applyFill="1" applyBorder="1" applyAlignment="1">
      <alignment horizontal="center" vertical="center"/>
    </xf>
    <xf numFmtId="14" fontId="34" fillId="0" borderId="17" xfId="0" applyNumberFormat="1" applyFont="1" applyFill="1" applyBorder="1" applyAlignment="1">
      <alignment horizontal="center" vertical="center"/>
    </xf>
    <xf numFmtId="14" fontId="34" fillId="0" borderId="54" xfId="0" applyNumberFormat="1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10" fontId="34" fillId="0" borderId="19" xfId="0" applyNumberFormat="1" applyFont="1" applyFill="1" applyBorder="1" applyAlignment="1">
      <alignment horizontal="center" vertical="center"/>
    </xf>
    <xf numFmtId="4" fontId="34" fillId="10" borderId="1" xfId="0" applyNumberFormat="1" applyFont="1" applyFill="1" applyBorder="1" applyAlignment="1">
      <alignment horizontal="right" vertical="center"/>
    </xf>
    <xf numFmtId="10" fontId="34" fillId="10" borderId="3" xfId="2" applyNumberFormat="1" applyFont="1" applyFill="1" applyBorder="1" applyAlignment="1">
      <alignment horizontal="center" vertical="center"/>
    </xf>
    <xf numFmtId="3" fontId="34" fillId="0" borderId="17" xfId="0" applyNumberFormat="1" applyFont="1" applyFill="1" applyBorder="1" applyAlignment="1">
      <alignment horizontal="center" vertical="center"/>
    </xf>
    <xf numFmtId="164" fontId="34" fillId="11" borderId="4" xfId="0" applyNumberFormat="1" applyFont="1" applyFill="1" applyBorder="1" applyAlignment="1">
      <alignment horizontal="center" vertical="center"/>
    </xf>
    <xf numFmtId="10" fontId="34" fillId="11" borderId="3" xfId="2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0" fontId="18" fillId="0" borderId="0" xfId="0" applyNumberFormat="1" applyFont="1" applyFill="1" applyBorder="1" applyAlignment="1">
      <alignment horizontal="center" vertical="center"/>
    </xf>
    <xf numFmtId="4" fontId="18" fillId="0" borderId="0" xfId="0" applyNumberFormat="1" applyFont="1" applyFill="1" applyBorder="1" applyAlignment="1">
      <alignment horizontal="right" vertical="center"/>
    </xf>
    <xf numFmtId="10" fontId="18" fillId="0" borderId="0" xfId="2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horizontal="center" vertical="center"/>
    </xf>
    <xf numFmtId="10" fontId="34" fillId="0" borderId="0" xfId="2" applyNumberFormat="1" applyFont="1" applyFill="1" applyBorder="1" applyAlignment="1">
      <alignment vertical="center"/>
    </xf>
    <xf numFmtId="10" fontId="34" fillId="0" borderId="0" xfId="0" applyNumberFormat="1" applyFont="1" applyFill="1" applyBorder="1"/>
    <xf numFmtId="0" fontId="18" fillId="0" borderId="0" xfId="0" applyFont="1" applyFill="1"/>
    <xf numFmtId="0" fontId="34" fillId="0" borderId="14" xfId="0" applyFont="1" applyBorder="1" applyAlignment="1"/>
    <xf numFmtId="0" fontId="35" fillId="0" borderId="0" xfId="0" applyFont="1" applyFill="1" applyBorder="1" applyAlignment="1">
      <alignment horizontal="center"/>
    </xf>
    <xf numFmtId="0" fontId="34" fillId="0" borderId="0" xfId="0" applyFont="1" applyBorder="1" applyAlignment="1">
      <alignment horizontal="center" wrapText="1"/>
    </xf>
    <xf numFmtId="10" fontId="34" fillId="0" borderId="0" xfId="0" applyNumberFormat="1" applyFont="1" applyBorder="1" applyAlignment="1">
      <alignment horizontal="center" wrapText="1"/>
    </xf>
    <xf numFmtId="0" fontId="18" fillId="0" borderId="26" xfId="0" applyFont="1" applyBorder="1"/>
    <xf numFmtId="9" fontId="34" fillId="0" borderId="14" xfId="0" applyNumberFormat="1" applyFont="1" applyBorder="1"/>
    <xf numFmtId="10" fontId="34" fillId="0" borderId="14" xfId="0" applyNumberFormat="1" applyFont="1" applyBorder="1"/>
    <xf numFmtId="0" fontId="18" fillId="0" borderId="17" xfId="0" applyFont="1" applyBorder="1"/>
    <xf numFmtId="10" fontId="34" fillId="0" borderId="1" xfId="2" applyNumberFormat="1" applyFont="1" applyBorder="1"/>
    <xf numFmtId="10" fontId="34" fillId="0" borderId="1" xfId="0" applyNumberFormat="1" applyFont="1" applyBorder="1"/>
    <xf numFmtId="0" fontId="18" fillId="0" borderId="20" xfId="0" applyFont="1" applyBorder="1"/>
    <xf numFmtId="10" fontId="18" fillId="0" borderId="0" xfId="0" applyNumberFormat="1" applyFont="1"/>
    <xf numFmtId="0" fontId="18" fillId="0" borderId="0" xfId="0" applyFont="1" applyBorder="1"/>
    <xf numFmtId="0" fontId="18" fillId="0" borderId="12" xfId="0" applyFont="1" applyBorder="1"/>
    <xf numFmtId="0" fontId="18" fillId="0" borderId="2" xfId="0" applyFont="1" applyBorder="1"/>
    <xf numFmtId="0" fontId="18" fillId="0" borderId="13" xfId="0" applyFont="1" applyBorder="1"/>
    <xf numFmtId="0" fontId="18" fillId="0" borderId="0" xfId="0" applyFont="1" applyBorder="1" applyAlignment="1"/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vertical="top"/>
    </xf>
    <xf numFmtId="10" fontId="18" fillId="0" borderId="0" xfId="0" applyNumberFormat="1" applyFont="1" applyBorder="1"/>
    <xf numFmtId="10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/>
    <xf numFmtId="10" fontId="8" fillId="0" borderId="11" xfId="0" applyNumberFormat="1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 wrapText="1"/>
    </xf>
    <xf numFmtId="10" fontId="18" fillId="0" borderId="21" xfId="0" applyNumberFormat="1" applyFont="1" applyBorder="1"/>
    <xf numFmtId="4" fontId="34" fillId="8" borderId="4" xfId="0" applyNumberFormat="1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3" fontId="18" fillId="8" borderId="82" xfId="0" applyNumberFormat="1" applyFont="1" applyFill="1" applyBorder="1" applyAlignment="1">
      <alignment horizontal="center" vertical="center"/>
    </xf>
    <xf numFmtId="10" fontId="8" fillId="0" borderId="14" xfId="2" applyNumberFormat="1" applyFont="1" applyBorder="1" applyAlignment="1">
      <alignment horizontal="left" vertical="center" wrapText="1"/>
    </xf>
    <xf numFmtId="0" fontId="8" fillId="0" borderId="14" xfId="0" applyFont="1" applyBorder="1" applyAlignment="1">
      <alignment horizontal="center" vertical="center"/>
    </xf>
    <xf numFmtId="4" fontId="0" fillId="0" borderId="0" xfId="0" applyNumberFormat="1"/>
    <xf numFmtId="4" fontId="14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21" fillId="8" borderId="36" xfId="0" applyFont="1" applyFill="1" applyBorder="1" applyAlignment="1">
      <alignment horizontal="center" vertical="center" wrapText="1"/>
    </xf>
    <xf numFmtId="0" fontId="21" fillId="8" borderId="35" xfId="0" applyFont="1" applyFill="1" applyBorder="1" applyAlignment="1">
      <alignment horizontal="center" vertical="center" wrapText="1"/>
    </xf>
    <xf numFmtId="14" fontId="36" fillId="0" borderId="7" xfId="0" applyNumberFormat="1" applyFont="1" applyBorder="1" applyAlignment="1"/>
    <xf numFmtId="14" fontId="37" fillId="0" borderId="1" xfId="0" applyNumberFormat="1" applyFont="1" applyBorder="1" applyAlignment="1">
      <alignment horizontal="center" vertical="center"/>
    </xf>
    <xf numFmtId="43" fontId="34" fillId="0" borderId="0" xfId="0" applyNumberFormat="1" applyFont="1"/>
    <xf numFmtId="2" fontId="8" fillId="0" borderId="79" xfId="0" applyNumberFormat="1" applyFont="1" applyBorder="1" applyAlignment="1">
      <alignment vertical="center" wrapText="1"/>
    </xf>
    <xf numFmtId="2" fontId="8" fillId="0" borderId="80" xfId="0" applyNumberFormat="1" applyFont="1" applyBorder="1" applyAlignment="1">
      <alignment vertical="center" wrapText="1"/>
    </xf>
    <xf numFmtId="10" fontId="1" fillId="0" borderId="14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/>
    </xf>
    <xf numFmtId="4" fontId="18" fillId="0" borderId="17" xfId="0" applyNumberFormat="1" applyFont="1" applyFill="1" applyBorder="1" applyAlignment="1">
      <alignment horizontal="center" vertical="center"/>
    </xf>
    <xf numFmtId="43" fontId="1" fillId="0" borderId="0" xfId="0" applyNumberFormat="1" applyFont="1"/>
    <xf numFmtId="10" fontId="1" fillId="0" borderId="1" xfId="2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0" fontId="8" fillId="0" borderId="1" xfId="2" applyNumberFormat="1" applyFont="1" applyBorder="1" applyAlignment="1">
      <alignment vertical="center" wrapText="1"/>
    </xf>
    <xf numFmtId="0" fontId="8" fillId="0" borderId="62" xfId="0" applyFont="1" applyBorder="1" applyAlignment="1">
      <alignment horizontal="center"/>
    </xf>
    <xf numFmtId="0" fontId="8" fillId="0" borderId="63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77" xfId="0" applyFont="1" applyBorder="1" applyAlignment="1">
      <alignment horizontal="center" vertical="center"/>
    </xf>
    <xf numFmtId="0" fontId="8" fillId="0" borderId="78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1" fontId="8" fillId="0" borderId="77" xfId="0" applyNumberFormat="1" applyFont="1" applyBorder="1" applyAlignment="1">
      <alignment horizontal="center" vertical="center"/>
    </xf>
    <xf numFmtId="1" fontId="8" fillId="0" borderId="78" xfId="0" applyNumberFormat="1" applyFont="1" applyBorder="1" applyAlignment="1">
      <alignment horizontal="center" vertical="center"/>
    </xf>
    <xf numFmtId="1" fontId="8" fillId="0" borderId="58" xfId="0" applyNumberFormat="1" applyFont="1" applyBorder="1" applyAlignment="1">
      <alignment horizontal="center" vertical="center"/>
    </xf>
    <xf numFmtId="1" fontId="8" fillId="0" borderId="59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4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10" fontId="8" fillId="0" borderId="3" xfId="0" applyNumberFormat="1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6" fillId="0" borderId="0" xfId="0" applyFont="1" applyFill="1" applyAlignment="1">
      <alignment horizontal="right" vertical="top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left" vertical="top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43" fontId="8" fillId="0" borderId="3" xfId="0" applyNumberFormat="1" applyFont="1" applyBorder="1" applyAlignment="1">
      <alignment horizontal="center" vertical="center"/>
    </xf>
    <xf numFmtId="10" fontId="8" fillId="0" borderId="8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8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2" fontId="8" fillId="0" borderId="58" xfId="0" applyNumberFormat="1" applyFont="1" applyBorder="1" applyAlignment="1">
      <alignment horizontal="left"/>
    </xf>
    <xf numFmtId="2" fontId="8" fillId="0" borderId="6" xfId="0" applyNumberFormat="1" applyFont="1" applyBorder="1" applyAlignment="1">
      <alignment horizontal="left"/>
    </xf>
    <xf numFmtId="2" fontId="8" fillId="0" borderId="59" xfId="0" applyNumberFormat="1" applyFont="1" applyBorder="1" applyAlignment="1">
      <alignment horizontal="left"/>
    </xf>
    <xf numFmtId="2" fontId="8" fillId="0" borderId="58" xfId="0" applyNumberFormat="1" applyFont="1" applyBorder="1" applyAlignment="1">
      <alignment horizontal="left" wrapText="1"/>
    </xf>
    <xf numFmtId="2" fontId="8" fillId="0" borderId="6" xfId="0" applyNumberFormat="1" applyFont="1" applyBorder="1" applyAlignment="1">
      <alignment horizontal="left" wrapText="1"/>
    </xf>
    <xf numFmtId="2" fontId="8" fillId="0" borderId="59" xfId="0" applyNumberFormat="1" applyFont="1" applyBorder="1" applyAlignment="1">
      <alignment horizontal="left" wrapText="1"/>
    </xf>
    <xf numFmtId="2" fontId="8" fillId="0" borderId="12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11" xfId="0" applyNumberFormat="1" applyFont="1" applyBorder="1" applyAlignment="1">
      <alignment horizontal="center" vertical="center" wrapText="1"/>
    </xf>
    <xf numFmtId="0" fontId="18" fillId="8" borderId="48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8" borderId="54" xfId="0" applyFont="1" applyFill="1" applyBorder="1" applyAlignment="1">
      <alignment horizontal="center" vertical="center" wrapText="1"/>
    </xf>
    <xf numFmtId="0" fontId="18" fillId="8" borderId="74" xfId="0" applyFont="1" applyFill="1" applyBorder="1" applyAlignment="1">
      <alignment horizontal="center" vertical="center" wrapText="1"/>
    </xf>
    <xf numFmtId="0" fontId="18" fillId="8" borderId="2" xfId="0" applyFont="1" applyFill="1" applyBorder="1" applyAlignment="1">
      <alignment horizontal="center" vertical="center" wrapText="1"/>
    </xf>
    <xf numFmtId="0" fontId="18" fillId="8" borderId="75" xfId="0" applyFont="1" applyFill="1" applyBorder="1" applyAlignment="1">
      <alignment horizontal="center" vertical="center" wrapText="1"/>
    </xf>
    <xf numFmtId="0" fontId="18" fillId="8" borderId="76" xfId="0" applyFont="1" applyFill="1" applyBorder="1" applyAlignment="1">
      <alignment horizontal="center" vertical="center" wrapText="1"/>
    </xf>
    <xf numFmtId="0" fontId="18" fillId="8" borderId="8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10" fontId="18" fillId="4" borderId="30" xfId="0" applyNumberFormat="1" applyFont="1" applyFill="1" applyBorder="1" applyAlignment="1">
      <alignment horizontal="center" vertical="center" wrapText="1"/>
    </xf>
    <xf numFmtId="10" fontId="18" fillId="4" borderId="40" xfId="0" applyNumberFormat="1" applyFont="1" applyFill="1" applyBorder="1" applyAlignment="1">
      <alignment horizontal="center" vertical="center" wrapText="1"/>
    </xf>
    <xf numFmtId="0" fontId="18" fillId="8" borderId="28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/>
    </xf>
    <xf numFmtId="0" fontId="18" fillId="4" borderId="30" xfId="0" applyFont="1" applyFill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70" xfId="0" applyFont="1" applyFill="1" applyBorder="1" applyAlignment="1">
      <alignment horizontal="center" vertical="center" wrapText="1"/>
    </xf>
    <xf numFmtId="0" fontId="18" fillId="4" borderId="22" xfId="0" applyFont="1" applyFill="1" applyBorder="1" applyAlignment="1">
      <alignment horizontal="center" vertical="center" wrapText="1"/>
    </xf>
    <xf numFmtId="0" fontId="18" fillId="4" borderId="71" xfId="0" applyFont="1" applyFill="1" applyBorder="1" applyAlignment="1">
      <alignment horizontal="center" vertical="center" wrapText="1"/>
    </xf>
    <xf numFmtId="0" fontId="18" fillId="4" borderId="69" xfId="0" applyFont="1" applyFill="1" applyBorder="1" applyAlignment="1">
      <alignment horizontal="center" vertical="center"/>
    </xf>
    <xf numFmtId="0" fontId="34" fillId="0" borderId="33" xfId="0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center" vertical="center" wrapText="1"/>
    </xf>
    <xf numFmtId="0" fontId="34" fillId="11" borderId="43" xfId="0" applyFont="1" applyFill="1" applyBorder="1" applyAlignment="1">
      <alignment horizontal="center" vertical="center" wrapText="1"/>
    </xf>
    <xf numFmtId="0" fontId="34" fillId="11" borderId="44" xfId="0" applyFont="1" applyFill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center" wrapText="1"/>
    </xf>
    <xf numFmtId="0" fontId="34" fillId="0" borderId="73" xfId="0" applyFont="1" applyBorder="1" applyAlignment="1">
      <alignment horizontal="center" vertical="center" wrapText="1"/>
    </xf>
    <xf numFmtId="0" fontId="34" fillId="0" borderId="70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18" fillId="8" borderId="23" xfId="0" applyFont="1" applyFill="1" applyBorder="1" applyAlignment="1">
      <alignment horizontal="center" vertical="center" wrapText="1"/>
    </xf>
    <xf numFmtId="0" fontId="18" fillId="8" borderId="20" xfId="0" applyFont="1" applyFill="1" applyBorder="1" applyAlignment="1">
      <alignment horizontal="center" vertical="center" wrapText="1"/>
    </xf>
    <xf numFmtId="0" fontId="18" fillId="8" borderId="36" xfId="0" applyFont="1" applyFill="1" applyBorder="1" applyAlignment="1">
      <alignment horizontal="center" vertical="center" wrapText="1"/>
    </xf>
    <xf numFmtId="0" fontId="18" fillId="8" borderId="32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70" xfId="0" applyFont="1" applyFill="1" applyBorder="1" applyAlignment="1">
      <alignment horizontal="center" vertical="center" wrapText="1"/>
    </xf>
    <xf numFmtId="0" fontId="18" fillId="0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10" fontId="18" fillId="4" borderId="25" xfId="0" applyNumberFormat="1" applyFont="1" applyFill="1" applyBorder="1" applyAlignment="1">
      <alignment horizontal="center" vertical="center" wrapText="1"/>
    </xf>
    <xf numFmtId="10" fontId="18" fillId="4" borderId="38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40" xfId="0" applyFont="1" applyBorder="1" applyAlignment="1">
      <alignment horizontal="left"/>
    </xf>
    <xf numFmtId="0" fontId="18" fillId="0" borderId="49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34" fillId="8" borderId="36" xfId="0" applyFont="1" applyFill="1" applyBorder="1" applyAlignment="1">
      <alignment horizontal="center" vertical="center" wrapText="1"/>
    </xf>
    <xf numFmtId="0" fontId="34" fillId="8" borderId="82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 wrapText="1"/>
    </xf>
    <xf numFmtId="0" fontId="34" fillId="8" borderId="33" xfId="0" applyFont="1" applyFill="1" applyBorder="1" applyAlignment="1">
      <alignment horizontal="center" vertical="center" wrapText="1"/>
    </xf>
    <xf numFmtId="0" fontId="34" fillId="8" borderId="34" xfId="0" applyFont="1" applyFill="1" applyBorder="1" applyAlignment="1">
      <alignment horizontal="center" vertical="center" wrapText="1"/>
    </xf>
    <xf numFmtId="0" fontId="34" fillId="8" borderId="35" xfId="0" applyFont="1" applyFill="1" applyBorder="1" applyAlignment="1">
      <alignment horizontal="center" vertical="center" wrapText="1"/>
    </xf>
    <xf numFmtId="0" fontId="34" fillId="8" borderId="47" xfId="0" applyFont="1" applyFill="1" applyBorder="1" applyAlignment="1">
      <alignment horizontal="center" vertical="center" wrapText="1"/>
    </xf>
    <xf numFmtId="0" fontId="34" fillId="8" borderId="0" xfId="0" applyFont="1" applyFill="1" applyBorder="1" applyAlignment="1">
      <alignment horizontal="center" vertical="center" wrapText="1"/>
    </xf>
    <xf numFmtId="0" fontId="34" fillId="8" borderId="42" xfId="0" applyFont="1" applyFill="1" applyBorder="1" applyAlignment="1">
      <alignment horizontal="center" vertical="center" wrapText="1"/>
    </xf>
    <xf numFmtId="0" fontId="34" fillId="8" borderId="50" xfId="0" applyFont="1" applyFill="1" applyBorder="1" applyAlignment="1">
      <alignment horizontal="center" vertical="center" wrapText="1"/>
    </xf>
    <xf numFmtId="0" fontId="34" fillId="8" borderId="49" xfId="0" applyFont="1" applyFill="1" applyBorder="1" applyAlignment="1">
      <alignment horizontal="center" vertical="center" wrapText="1"/>
    </xf>
    <xf numFmtId="0" fontId="34" fillId="8" borderId="41" xfId="0" applyFont="1" applyFill="1" applyBorder="1" applyAlignment="1">
      <alignment horizontal="center" vertical="center" wrapText="1"/>
    </xf>
    <xf numFmtId="0" fontId="34" fillId="8" borderId="43" xfId="0" applyFont="1" applyFill="1" applyBorder="1" applyAlignment="1">
      <alignment horizontal="center" vertical="center" wrapText="1"/>
    </xf>
    <xf numFmtId="0" fontId="34" fillId="8" borderId="45" xfId="0" applyFont="1" applyFill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3" xfId="0" applyFont="1" applyFill="1" applyBorder="1" applyAlignment="1">
      <alignment horizontal="center" vertical="center" wrapText="1"/>
    </xf>
    <xf numFmtId="0" fontId="34" fillId="0" borderId="44" xfId="0" applyFont="1" applyFill="1" applyBorder="1" applyAlignment="1">
      <alignment horizontal="center" vertical="center" wrapText="1"/>
    </xf>
    <xf numFmtId="0" fontId="34" fillId="0" borderId="45" xfId="0" applyFont="1" applyFill="1" applyBorder="1" applyAlignment="1">
      <alignment horizontal="center" vertical="center" wrapText="1"/>
    </xf>
    <xf numFmtId="0" fontId="34" fillId="10" borderId="43" xfId="0" applyFont="1" applyFill="1" applyBorder="1" applyAlignment="1">
      <alignment horizontal="center" vertical="center" wrapText="1"/>
    </xf>
    <xf numFmtId="0" fontId="34" fillId="10" borderId="44" xfId="0" applyFont="1" applyFill="1" applyBorder="1" applyAlignment="1">
      <alignment horizontal="center" vertical="center" wrapText="1"/>
    </xf>
    <xf numFmtId="0" fontId="34" fillId="10" borderId="45" xfId="0" applyFont="1" applyFill="1" applyBorder="1" applyAlignment="1">
      <alignment horizontal="center" vertical="center" wrapText="1"/>
    </xf>
    <xf numFmtId="10" fontId="34" fillId="0" borderId="3" xfId="0" applyNumberFormat="1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164" fontId="18" fillId="0" borderId="3" xfId="0" applyNumberFormat="1" applyFont="1" applyBorder="1" applyAlignment="1">
      <alignment horizontal="center"/>
    </xf>
    <xf numFmtId="0" fontId="18" fillId="0" borderId="54" xfId="0" applyFont="1" applyBorder="1" applyAlignment="1">
      <alignment horizontal="center"/>
    </xf>
    <xf numFmtId="10" fontId="34" fillId="0" borderId="3" xfId="2" applyNumberFormat="1" applyFont="1" applyBorder="1" applyAlignment="1">
      <alignment horizontal="center"/>
    </xf>
    <xf numFmtId="10" fontId="34" fillId="0" borderId="4" xfId="2" applyNumberFormat="1" applyFont="1" applyBorder="1" applyAlignment="1">
      <alignment horizontal="center"/>
    </xf>
    <xf numFmtId="10" fontId="18" fillId="0" borderId="52" xfId="0" applyNumberFormat="1" applyFont="1" applyBorder="1" applyAlignment="1">
      <alignment horizontal="center"/>
    </xf>
    <xf numFmtId="0" fontId="18" fillId="0" borderId="72" xfId="0" applyFont="1" applyBorder="1" applyAlignment="1">
      <alignment horizontal="center"/>
    </xf>
    <xf numFmtId="164" fontId="18" fillId="0" borderId="52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34" fillId="8" borderId="43" xfId="0" applyFont="1" applyFill="1" applyBorder="1" applyAlignment="1">
      <alignment horizontal="center" wrapText="1"/>
    </xf>
    <xf numFmtId="0" fontId="34" fillId="8" borderId="44" xfId="0" applyFont="1" applyFill="1" applyBorder="1" applyAlignment="1">
      <alignment horizontal="center" wrapText="1"/>
    </xf>
    <xf numFmtId="0" fontId="34" fillId="8" borderId="45" xfId="0" applyFont="1" applyFill="1" applyBorder="1" applyAlignment="1">
      <alignment horizontal="center" wrapText="1"/>
    </xf>
    <xf numFmtId="0" fontId="18" fillId="4" borderId="43" xfId="0" applyFont="1" applyFill="1" applyBorder="1" applyAlignment="1">
      <alignment horizontal="center" vertical="center" wrapText="1"/>
    </xf>
    <xf numFmtId="0" fontId="18" fillId="4" borderId="45" xfId="0" applyFont="1" applyFill="1" applyBorder="1" applyAlignment="1">
      <alignment horizontal="center" vertical="center" wrapText="1"/>
    </xf>
    <xf numFmtId="9" fontId="34" fillId="0" borderId="7" xfId="0" applyNumberFormat="1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43" fontId="18" fillId="0" borderId="7" xfId="0" applyNumberFormat="1" applyFont="1" applyBorder="1" applyAlignment="1">
      <alignment horizontal="center"/>
    </xf>
    <xf numFmtId="0" fontId="18" fillId="0" borderId="31" xfId="0" applyFont="1" applyBorder="1" applyAlignment="1">
      <alignment horizontal="center"/>
    </xf>
    <xf numFmtId="0" fontId="34" fillId="8" borderId="53" xfId="0" applyFont="1" applyFill="1" applyBorder="1" applyAlignment="1">
      <alignment horizontal="center" vertical="center"/>
    </xf>
    <xf numFmtId="0" fontId="34" fillId="8" borderId="5" xfId="0" applyFont="1" applyFill="1" applyBorder="1" applyAlignment="1">
      <alignment horizontal="center" vertical="center"/>
    </xf>
    <xf numFmtId="0" fontId="34" fillId="8" borderId="31" xfId="0" applyFont="1" applyFill="1" applyBorder="1" applyAlignment="1">
      <alignment horizontal="center" vertical="center"/>
    </xf>
    <xf numFmtId="0" fontId="24" fillId="0" borderId="40" xfId="0" applyFont="1" applyBorder="1" applyAlignment="1">
      <alignment horizontal="left"/>
    </xf>
    <xf numFmtId="0" fontId="24" fillId="0" borderId="49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11" xfId="0" applyFont="1" applyBorder="1" applyAlignment="1">
      <alignment horizontal="left"/>
    </xf>
    <xf numFmtId="0" fontId="22" fillId="8" borderId="36" xfId="0" applyFont="1" applyFill="1" applyBorder="1" applyAlignment="1">
      <alignment horizontal="center" vertical="center" wrapText="1"/>
    </xf>
    <xf numFmtId="0" fontId="22" fillId="8" borderId="82" xfId="0" applyFont="1" applyFill="1" applyBorder="1" applyAlignment="1">
      <alignment horizontal="center" vertical="center" wrapText="1"/>
    </xf>
    <xf numFmtId="0" fontId="22" fillId="8" borderId="32" xfId="0" applyFont="1" applyFill="1" applyBorder="1" applyAlignment="1">
      <alignment horizontal="center" vertical="center" wrapText="1"/>
    </xf>
    <xf numFmtId="0" fontId="22" fillId="8" borderId="33" xfId="0" applyFont="1" applyFill="1" applyBorder="1" applyAlignment="1">
      <alignment horizontal="center" vertical="center" wrapText="1"/>
    </xf>
    <xf numFmtId="0" fontId="22" fillId="8" borderId="34" xfId="0" applyFont="1" applyFill="1" applyBorder="1" applyAlignment="1">
      <alignment horizontal="center" vertical="center" wrapText="1"/>
    </xf>
    <xf numFmtId="0" fontId="22" fillId="8" borderId="35" xfId="0" applyFont="1" applyFill="1" applyBorder="1" applyAlignment="1">
      <alignment horizontal="center" vertical="center" wrapText="1"/>
    </xf>
    <xf numFmtId="0" fontId="22" fillId="8" borderId="47" xfId="0" applyFont="1" applyFill="1" applyBorder="1" applyAlignment="1">
      <alignment horizontal="center" vertical="center" wrapText="1"/>
    </xf>
    <xf numFmtId="0" fontId="22" fillId="8" borderId="0" xfId="0" applyFont="1" applyFill="1" applyBorder="1" applyAlignment="1">
      <alignment horizontal="center" vertical="center" wrapText="1"/>
    </xf>
    <xf numFmtId="0" fontId="22" fillId="8" borderId="42" xfId="0" applyFont="1" applyFill="1" applyBorder="1" applyAlignment="1">
      <alignment horizontal="center" vertical="center" wrapText="1"/>
    </xf>
    <xf numFmtId="0" fontId="22" fillId="8" borderId="50" xfId="0" applyFont="1" applyFill="1" applyBorder="1" applyAlignment="1">
      <alignment horizontal="center" vertical="center" wrapText="1"/>
    </xf>
    <xf numFmtId="0" fontId="22" fillId="8" borderId="49" xfId="0" applyFont="1" applyFill="1" applyBorder="1" applyAlignment="1">
      <alignment horizontal="center" vertical="center" wrapText="1"/>
    </xf>
    <xf numFmtId="0" fontId="22" fillId="8" borderId="41" xfId="0" applyFont="1" applyFill="1" applyBorder="1" applyAlignment="1">
      <alignment horizontal="center" vertical="center" wrapText="1"/>
    </xf>
    <xf numFmtId="0" fontId="22" fillId="8" borderId="43" xfId="0" applyFont="1" applyFill="1" applyBorder="1" applyAlignment="1">
      <alignment horizontal="center" vertical="center" wrapText="1"/>
    </xf>
    <xf numFmtId="0" fontId="22" fillId="8" borderId="45" xfId="0" applyFont="1" applyFill="1" applyBorder="1" applyAlignment="1">
      <alignment horizontal="center" vertical="center" wrapText="1"/>
    </xf>
    <xf numFmtId="0" fontId="22" fillId="0" borderId="43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44" xfId="0" applyFont="1" applyFill="1" applyBorder="1" applyAlignment="1">
      <alignment horizontal="center" vertical="center" wrapText="1"/>
    </xf>
    <xf numFmtId="0" fontId="22" fillId="0" borderId="45" xfId="0" applyFont="1" applyFill="1" applyBorder="1" applyAlignment="1">
      <alignment horizontal="center" vertical="center" wrapText="1"/>
    </xf>
    <xf numFmtId="0" fontId="22" fillId="10" borderId="43" xfId="0" applyFont="1" applyFill="1" applyBorder="1" applyAlignment="1">
      <alignment horizontal="center" vertical="center" wrapText="1"/>
    </xf>
    <xf numFmtId="0" fontId="22" fillId="10" borderId="44" xfId="0" applyFont="1" applyFill="1" applyBorder="1" applyAlignment="1">
      <alignment horizontal="center" vertical="center" wrapText="1"/>
    </xf>
    <xf numFmtId="0" fontId="22" fillId="10" borderId="45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11" borderId="43" xfId="0" applyFont="1" applyFill="1" applyBorder="1" applyAlignment="1">
      <alignment horizontal="center" vertical="center" wrapText="1"/>
    </xf>
    <xf numFmtId="0" fontId="22" fillId="11" borderId="44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73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0" fillId="8" borderId="76" xfId="0" applyFont="1" applyFill="1" applyBorder="1" applyAlignment="1">
      <alignment horizontal="center" vertical="center" wrapText="1"/>
    </xf>
    <xf numFmtId="0" fontId="30" fillId="8" borderId="82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1" fillId="8" borderId="48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 wrapText="1"/>
    </xf>
    <xf numFmtId="0" fontId="23" fillId="8" borderId="46" xfId="0" applyFont="1" applyFill="1" applyBorder="1" applyAlignment="1">
      <alignment horizontal="center"/>
    </xf>
    <xf numFmtId="0" fontId="23" fillId="8" borderId="57" xfId="0" applyFont="1" applyFill="1" applyBorder="1" applyAlignment="1">
      <alignment horizontal="center"/>
    </xf>
    <xf numFmtId="0" fontId="23" fillId="8" borderId="55" xfId="0" applyFont="1" applyFill="1" applyBorder="1" applyAlignment="1">
      <alignment horizontal="center"/>
    </xf>
    <xf numFmtId="0" fontId="21" fillId="8" borderId="53" xfId="0" applyFont="1" applyFill="1" applyBorder="1" applyAlignment="1">
      <alignment horizontal="center" vertical="center"/>
    </xf>
    <xf numFmtId="0" fontId="21" fillId="8" borderId="5" xfId="0" applyFont="1" applyFill="1" applyBorder="1" applyAlignment="1">
      <alignment horizontal="center" vertical="center"/>
    </xf>
    <xf numFmtId="0" fontId="21" fillId="8" borderId="31" xfId="0" applyFont="1" applyFill="1" applyBorder="1" applyAlignment="1">
      <alignment horizontal="center" vertical="center"/>
    </xf>
    <xf numFmtId="0" fontId="30" fillId="8" borderId="48" xfId="0" applyFont="1" applyFill="1" applyBorder="1" applyAlignment="1">
      <alignment horizontal="center" vertical="center" wrapText="1"/>
    </xf>
    <xf numFmtId="0" fontId="30" fillId="8" borderId="8" xfId="0" applyFont="1" applyFill="1" applyBorder="1" applyAlignment="1">
      <alignment horizontal="center" vertical="center" wrapText="1"/>
    </xf>
    <xf numFmtId="0" fontId="30" fillId="8" borderId="54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1" xfId="0" applyFont="1" applyBorder="1" applyAlignment="1">
      <alignment horizontal="center" wrapText="1"/>
    </xf>
    <xf numFmtId="0" fontId="29" fillId="8" borderId="53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29" fillId="8" borderId="31" xfId="0" applyFont="1" applyFill="1" applyBorder="1" applyAlignment="1">
      <alignment horizontal="center" vertical="center"/>
    </xf>
    <xf numFmtId="0" fontId="34" fillId="0" borderId="34" xfId="0" applyFont="1" applyBorder="1" applyAlignment="1">
      <alignment horizontal="center"/>
    </xf>
    <xf numFmtId="0" fontId="20" fillId="2" borderId="0" xfId="0" applyFont="1" applyFill="1" applyAlignment="1">
      <alignment horizontal="center"/>
    </xf>
    <xf numFmtId="0" fontId="19" fillId="0" borderId="0" xfId="0" applyFont="1" applyFill="1" applyAlignment="1">
      <alignment horizontal="right"/>
    </xf>
    <xf numFmtId="0" fontId="25" fillId="0" borderId="0" xfId="0" applyFont="1" applyFill="1" applyAlignment="1">
      <alignment horizontal="left" vertical="top" wrapText="1"/>
    </xf>
    <xf numFmtId="0" fontId="19" fillId="0" borderId="0" xfId="0" applyFont="1" applyFill="1" applyAlignment="1">
      <alignment horizontal="right" vertical="top"/>
    </xf>
    <xf numFmtId="0" fontId="7" fillId="5" borderId="0" xfId="0" applyFont="1" applyFill="1" applyBorder="1" applyAlignment="1">
      <alignment horizontal="left" vertical="center" wrapText="1"/>
    </xf>
    <xf numFmtId="0" fontId="21" fillId="8" borderId="43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10" fontId="8" fillId="0" borderId="3" xfId="2" applyNumberFormat="1" applyFont="1" applyBorder="1" applyAlignment="1">
      <alignment horizontal="left" vertical="center" wrapText="1"/>
    </xf>
    <xf numFmtId="10" fontId="8" fillId="0" borderId="4" xfId="2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8" fillId="0" borderId="14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0" fontId="8" fillId="0" borderId="3" xfId="2" applyNumberFormat="1" applyFont="1" applyBorder="1" applyAlignment="1">
      <alignment horizontal="center" vertical="center" wrapText="1"/>
    </xf>
    <xf numFmtId="10" fontId="8" fillId="0" borderId="4" xfId="2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/>
    </xf>
    <xf numFmtId="0" fontId="26" fillId="2" borderId="44" xfId="0" applyFont="1" applyFill="1" applyBorder="1" applyAlignment="1">
      <alignment horizontal="center"/>
    </xf>
    <xf numFmtId="0" fontId="26" fillId="2" borderId="45" xfId="0" applyFont="1" applyFill="1" applyBorder="1" applyAlignment="1">
      <alignment horizontal="center"/>
    </xf>
    <xf numFmtId="0" fontId="2" fillId="5" borderId="43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7" fillId="3" borderId="43" xfId="0" applyFont="1" applyFill="1" applyBorder="1" applyAlignment="1">
      <alignment horizontal="center"/>
    </xf>
    <xf numFmtId="0" fontId="27" fillId="3" borderId="44" xfId="0" applyFont="1" applyFill="1" applyBorder="1" applyAlignment="1">
      <alignment horizontal="center"/>
    </xf>
    <xf numFmtId="0" fontId="27" fillId="3" borderId="45" xfId="0" applyFont="1" applyFill="1" applyBorder="1" applyAlignment="1">
      <alignment horizontal="center"/>
    </xf>
    <xf numFmtId="0" fontId="7" fillId="5" borderId="43" xfId="0" applyFont="1" applyFill="1" applyBorder="1" applyAlignment="1">
      <alignment horizontal="center"/>
    </xf>
    <xf numFmtId="0" fontId="7" fillId="5" borderId="44" xfId="0" applyFont="1" applyFill="1" applyBorder="1" applyAlignment="1">
      <alignment horizontal="center"/>
    </xf>
    <xf numFmtId="0" fontId="7" fillId="5" borderId="45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right"/>
    </xf>
    <xf numFmtId="0" fontId="6" fillId="0" borderId="51" xfId="0" applyFont="1" applyFill="1" applyBorder="1" applyAlignment="1">
      <alignment horizontal="right"/>
    </xf>
    <xf numFmtId="0" fontId="3" fillId="0" borderId="65" xfId="0" applyFont="1" applyFill="1" applyBorder="1" applyAlignment="1">
      <alignment horizontal="center"/>
    </xf>
    <xf numFmtId="0" fontId="3" fillId="0" borderId="66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left" vertical="top" wrapText="1"/>
    </xf>
    <xf numFmtId="0" fontId="5" fillId="0" borderId="34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 vertical="top" wrapText="1"/>
    </xf>
    <xf numFmtId="0" fontId="5" fillId="0" borderId="47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42" xfId="0" applyFont="1" applyFill="1" applyBorder="1" applyAlignment="1">
      <alignment horizontal="left" vertical="top" wrapText="1"/>
    </xf>
    <xf numFmtId="0" fontId="5" fillId="0" borderId="50" xfId="0" applyFont="1" applyFill="1" applyBorder="1" applyAlignment="1">
      <alignment horizontal="left" vertical="top" wrapText="1"/>
    </xf>
    <xf numFmtId="0" fontId="5" fillId="0" borderId="49" xfId="0" applyFont="1" applyFill="1" applyBorder="1" applyAlignment="1">
      <alignment horizontal="left" vertical="top" wrapText="1"/>
    </xf>
    <xf numFmtId="0" fontId="5" fillId="0" borderId="41" xfId="0" applyFont="1" applyFill="1" applyBorder="1" applyAlignment="1">
      <alignment horizontal="left" vertical="top" wrapText="1"/>
    </xf>
    <xf numFmtId="0" fontId="3" fillId="0" borderId="48" xfId="0" applyFont="1" applyFill="1" applyBorder="1" applyAlignment="1">
      <alignment horizontal="center"/>
    </xf>
    <xf numFmtId="0" fontId="3" fillId="0" borderId="5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right"/>
    </xf>
    <xf numFmtId="0" fontId="6" fillId="0" borderId="3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right" vertical="top"/>
    </xf>
    <xf numFmtId="0" fontId="8" fillId="0" borderId="1" xfId="0" applyFont="1" applyBorder="1" applyAlignment="1">
      <alignment horizontal="center"/>
    </xf>
    <xf numFmtId="0" fontId="7" fillId="5" borderId="33" xfId="0" applyFont="1" applyFill="1" applyBorder="1" applyAlignment="1">
      <alignment horizontal="center"/>
    </xf>
    <xf numFmtId="0" fontId="7" fillId="5" borderId="34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21" fillId="8" borderId="45" xfId="0" applyFont="1" applyFill="1" applyBorder="1" applyAlignment="1">
      <alignment horizontal="center" vertical="center" wrapText="1"/>
    </xf>
    <xf numFmtId="0" fontId="21" fillId="8" borderId="43" xfId="0" applyFont="1" applyFill="1" applyBorder="1" applyAlignment="1">
      <alignment horizontal="center" vertical="center"/>
    </xf>
    <xf numFmtId="0" fontId="21" fillId="8" borderId="45" xfId="0" applyFont="1" applyFill="1" applyBorder="1" applyAlignment="1">
      <alignment horizontal="center" vertical="center"/>
    </xf>
    <xf numFmtId="10" fontId="8" fillId="0" borderId="30" xfId="2" applyNumberFormat="1" applyFont="1" applyBorder="1" applyAlignment="1">
      <alignment horizontal="center" vertical="center" wrapText="1"/>
    </xf>
    <xf numFmtId="10" fontId="8" fillId="0" borderId="71" xfId="2" applyNumberFormat="1" applyFont="1" applyBorder="1" applyAlignment="1">
      <alignment horizontal="center" vertical="center" wrapText="1"/>
    </xf>
    <xf numFmtId="10" fontId="8" fillId="0" borderId="10" xfId="2" applyNumberFormat="1" applyFont="1" applyBorder="1" applyAlignment="1">
      <alignment horizontal="center" vertical="center" wrapText="1"/>
    </xf>
    <xf numFmtId="10" fontId="8" fillId="0" borderId="11" xfId="2" applyNumberFormat="1" applyFont="1" applyBorder="1" applyAlignment="1">
      <alignment horizontal="center" vertical="center" wrapText="1"/>
    </xf>
    <xf numFmtId="10" fontId="8" fillId="0" borderId="7" xfId="2" applyNumberFormat="1" applyFont="1" applyBorder="1" applyAlignment="1">
      <alignment horizontal="center" vertical="center" wrapText="1"/>
    </xf>
    <xf numFmtId="10" fontId="8" fillId="0" borderId="9" xfId="2" applyNumberFormat="1" applyFont="1" applyBorder="1" applyAlignment="1">
      <alignment horizontal="center" vertical="center" wrapText="1"/>
    </xf>
    <xf numFmtId="10" fontId="8" fillId="0" borderId="24" xfId="2" applyNumberFormat="1" applyFont="1" applyBorder="1" applyAlignment="1">
      <alignment horizontal="center" vertical="center" wrapText="1"/>
    </xf>
    <xf numFmtId="10" fontId="8" fillId="0" borderId="16" xfId="2" applyNumberFormat="1" applyFont="1" applyBorder="1" applyAlignment="1">
      <alignment horizontal="center" vertical="center" wrapText="1"/>
    </xf>
    <xf numFmtId="10" fontId="8" fillId="0" borderId="14" xfId="2" applyNumberFormat="1" applyFont="1" applyBorder="1" applyAlignment="1">
      <alignment horizontal="center" vertical="center" wrapText="1"/>
    </xf>
    <xf numFmtId="10" fontId="8" fillId="0" borderId="15" xfId="2" applyNumberFormat="1" applyFont="1" applyBorder="1" applyAlignment="1">
      <alignment horizontal="center" vertical="center" wrapText="1"/>
    </xf>
    <xf numFmtId="10" fontId="8" fillId="0" borderId="12" xfId="2" applyNumberFormat="1" applyFont="1" applyBorder="1" applyAlignment="1">
      <alignment horizontal="center" vertical="center" wrapText="1"/>
    </xf>
    <xf numFmtId="10" fontId="8" fillId="0" borderId="13" xfId="2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171" fontId="1" fillId="0" borderId="0" xfId="2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lee/Documents/A&#209;O%202021/IAFF%202021/IAFF%20DICIEMBRE%20%202021/DICIEMBRE%202021%20kfw%20Avance%20F&#237;sico%20Financiero%20Desempe&#241;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FF (1)"/>
      <sheetName val="IAFF (2)"/>
      <sheetName val="IAFF (3)"/>
    </sheetNames>
    <sheetDataSet>
      <sheetData sheetId="0">
        <row r="19">
          <cell r="G19">
            <v>6</v>
          </cell>
          <cell r="H19">
            <v>0</v>
          </cell>
          <cell r="K19">
            <v>24369880</v>
          </cell>
          <cell r="L19">
            <v>0</v>
          </cell>
        </row>
        <row r="20">
          <cell r="G20">
            <v>6546</v>
          </cell>
          <cell r="H20">
            <v>30.88</v>
          </cell>
          <cell r="K20">
            <v>45506015</v>
          </cell>
          <cell r="L20">
            <v>2103660.84</v>
          </cell>
        </row>
        <row r="21">
          <cell r="G21">
            <v>7</v>
          </cell>
          <cell r="H21">
            <v>0</v>
          </cell>
          <cell r="K21">
            <v>7944372</v>
          </cell>
          <cell r="L21">
            <v>0</v>
          </cell>
        </row>
        <row r="22">
          <cell r="G22">
            <v>1</v>
          </cell>
          <cell r="H22">
            <v>0</v>
          </cell>
          <cell r="K22">
            <v>0</v>
          </cell>
          <cell r="L22">
            <v>0</v>
          </cell>
        </row>
        <row r="23">
          <cell r="G23">
            <v>1</v>
          </cell>
          <cell r="K23">
            <v>219000</v>
          </cell>
          <cell r="L23">
            <v>70582.38</v>
          </cell>
        </row>
        <row r="24">
          <cell r="G24">
            <v>1</v>
          </cell>
          <cell r="H24">
            <v>0</v>
          </cell>
          <cell r="K24">
            <v>3905438</v>
          </cell>
          <cell r="L24">
            <v>3308254</v>
          </cell>
        </row>
        <row r="32">
          <cell r="H32"/>
        </row>
        <row r="33">
          <cell r="H33"/>
        </row>
        <row r="34">
          <cell r="H34"/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Z62"/>
  <sheetViews>
    <sheetView showGridLines="0" view="pageBreakPreview" topLeftCell="A13" zoomScale="50" zoomScaleNormal="75" zoomScaleSheetLayoutView="50" zoomScalePageLayoutView="55" workbookViewId="0">
      <selection activeCell="X37" sqref="X37"/>
    </sheetView>
  </sheetViews>
  <sheetFormatPr baseColWidth="10" defaultRowHeight="18.75" x14ac:dyDescent="0.3"/>
  <cols>
    <col min="1" max="1" width="21.7109375" style="3" customWidth="1"/>
    <col min="2" max="2" width="15.140625" style="1" customWidth="1"/>
    <col min="3" max="3" width="25.5703125" style="1" customWidth="1"/>
    <col min="4" max="4" width="16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6.140625" style="2" customWidth="1"/>
    <col min="10" max="10" width="23.5703125" style="14" customWidth="1"/>
    <col min="11" max="11" width="23" style="2" customWidth="1"/>
    <col min="12" max="12" width="24.140625" style="1" bestFit="1" customWidth="1"/>
    <col min="13" max="13" width="17.28515625" style="1" customWidth="1"/>
    <col min="14" max="14" width="3.85546875" style="1" customWidth="1"/>
    <col min="15" max="15" width="11.42578125" style="1"/>
    <col min="16" max="16" width="24.7109375" style="1" customWidth="1"/>
    <col min="17" max="17" width="1.140625" style="1" customWidth="1"/>
    <col min="18" max="18" width="3.140625" style="1" customWidth="1"/>
    <col min="19" max="23" width="11.42578125" style="1"/>
    <col min="24" max="24" width="43.5703125" style="1" customWidth="1"/>
    <col min="25" max="25" width="11.42578125" style="1"/>
    <col min="26" max="26" width="17.85546875" style="1" bestFit="1" customWidth="1"/>
    <col min="27" max="16384" width="11.42578125" style="1"/>
  </cols>
  <sheetData>
    <row r="2" spans="1:17" ht="46.5" customHeight="1" x14ac:dyDescent="0.7">
      <c r="A2" s="487" t="s">
        <v>0</v>
      </c>
      <c r="B2" s="487"/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487"/>
      <c r="P2" s="487"/>
    </row>
    <row r="3" spans="1:17" s="5" customFormat="1" ht="7.5" customHeight="1" x14ac:dyDescent="0.3">
      <c r="A3" s="6"/>
      <c r="B3" s="7"/>
      <c r="C3" s="7"/>
      <c r="D3" s="10"/>
      <c r="E3" s="12"/>
      <c r="F3" s="12"/>
      <c r="G3" s="12"/>
      <c r="H3" s="13"/>
      <c r="I3" s="12"/>
      <c r="J3" s="13"/>
      <c r="K3" s="15"/>
      <c r="L3" s="8"/>
      <c r="M3" s="8"/>
      <c r="N3" s="8"/>
      <c r="O3" s="8"/>
      <c r="P3" s="8"/>
    </row>
    <row r="4" spans="1:17" ht="21" x14ac:dyDescent="0.35">
      <c r="A4" s="488" t="s">
        <v>20</v>
      </c>
      <c r="B4" s="488"/>
      <c r="C4" s="488"/>
      <c r="D4" s="488"/>
      <c r="E4" s="488"/>
      <c r="F4" s="488"/>
      <c r="G4" s="488"/>
      <c r="H4" s="488"/>
      <c r="I4" s="488"/>
      <c r="J4" s="488"/>
      <c r="K4" s="488"/>
      <c r="L4" s="488"/>
      <c r="M4" s="488"/>
      <c r="N4" s="488"/>
      <c r="O4" s="488"/>
      <c r="P4" s="488"/>
    </row>
    <row r="5" spans="1:17" ht="8.25" customHeight="1" x14ac:dyDescent="0.35">
      <c r="A5" s="27"/>
      <c r="B5" s="28"/>
      <c r="C5" s="28"/>
      <c r="D5" s="29"/>
      <c r="E5" s="30"/>
      <c r="F5" s="30"/>
      <c r="G5" s="30"/>
      <c r="H5" s="31"/>
      <c r="I5" s="30"/>
      <c r="J5" s="31"/>
      <c r="K5" s="30"/>
      <c r="L5" s="28"/>
      <c r="M5" s="28"/>
      <c r="N5" s="28"/>
      <c r="O5" s="28"/>
      <c r="P5" s="28"/>
    </row>
    <row r="6" spans="1:17" ht="18.75" customHeight="1" x14ac:dyDescent="0.35">
      <c r="A6" s="489" t="s">
        <v>1</v>
      </c>
      <c r="B6" s="489"/>
      <c r="C6" s="81">
        <v>2022</v>
      </c>
      <c r="D6" s="16"/>
      <c r="E6" s="494" t="s">
        <v>6</v>
      </c>
      <c r="F6" s="494"/>
      <c r="G6" s="494"/>
      <c r="H6" s="494"/>
      <c r="I6" s="494"/>
      <c r="J6" s="494"/>
      <c r="K6" s="494"/>
      <c r="L6" s="494"/>
      <c r="M6" s="494"/>
      <c r="N6" s="494"/>
      <c r="O6" s="494"/>
      <c r="P6" s="494"/>
      <c r="Q6" s="24"/>
    </row>
    <row r="7" spans="1:17" ht="18.75" customHeight="1" x14ac:dyDescent="0.35">
      <c r="A7" s="59"/>
      <c r="B7" s="59" t="s">
        <v>18</v>
      </c>
      <c r="C7" s="81" t="s">
        <v>178</v>
      </c>
      <c r="D7" s="16"/>
      <c r="E7" s="494"/>
      <c r="F7" s="494"/>
      <c r="G7" s="494"/>
      <c r="H7" s="494"/>
      <c r="I7" s="494"/>
      <c r="J7" s="494"/>
      <c r="K7" s="494"/>
      <c r="L7" s="494"/>
      <c r="M7" s="494"/>
      <c r="N7" s="494"/>
      <c r="O7" s="494"/>
      <c r="P7" s="494"/>
      <c r="Q7" s="24"/>
    </row>
    <row r="8" spans="1:17" ht="23.25" x14ac:dyDescent="0.35">
      <c r="A8" s="489" t="s">
        <v>3</v>
      </c>
      <c r="B8" s="489"/>
      <c r="C8" s="81">
        <v>11130008</v>
      </c>
      <c r="D8" s="16"/>
      <c r="E8" s="494"/>
      <c r="F8" s="494"/>
      <c r="G8" s="494"/>
      <c r="H8" s="494"/>
      <c r="I8" s="494"/>
      <c r="J8" s="494"/>
      <c r="K8" s="494"/>
      <c r="L8" s="494"/>
      <c r="M8" s="494"/>
      <c r="N8" s="494"/>
      <c r="O8" s="494"/>
      <c r="P8" s="494"/>
      <c r="Q8" s="24"/>
    </row>
    <row r="9" spans="1:17" ht="23.25" x14ac:dyDescent="0.35">
      <c r="A9" s="489" t="s">
        <v>2</v>
      </c>
      <c r="B9" s="489"/>
      <c r="C9" s="81" t="s">
        <v>87</v>
      </c>
      <c r="D9" s="16"/>
      <c r="E9" s="494"/>
      <c r="F9" s="494"/>
      <c r="G9" s="494"/>
      <c r="H9" s="494"/>
      <c r="I9" s="494"/>
      <c r="J9" s="494"/>
      <c r="K9" s="494"/>
      <c r="L9" s="494"/>
      <c r="M9" s="494"/>
      <c r="N9" s="494"/>
      <c r="O9" s="494"/>
      <c r="P9" s="494"/>
      <c r="Q9" s="24"/>
    </row>
    <row r="10" spans="1:17" s="5" customFormat="1" ht="24.75" customHeight="1" x14ac:dyDescent="0.3">
      <c r="A10" s="490" t="s">
        <v>4</v>
      </c>
      <c r="B10" s="490"/>
      <c r="C10" s="81" t="s">
        <v>99</v>
      </c>
      <c r="D10" s="9"/>
      <c r="E10" s="494"/>
      <c r="F10" s="494"/>
      <c r="G10" s="494"/>
      <c r="H10" s="494"/>
      <c r="I10" s="494"/>
      <c r="J10" s="494"/>
      <c r="K10" s="494"/>
      <c r="L10" s="494"/>
      <c r="M10" s="494"/>
      <c r="N10" s="494"/>
      <c r="O10" s="494"/>
      <c r="P10" s="494"/>
      <c r="Q10" s="24"/>
    </row>
    <row r="11" spans="1:17" s="5" customFormat="1" ht="21" customHeight="1" x14ac:dyDescent="0.3">
      <c r="A11" s="60"/>
      <c r="B11" s="60" t="s">
        <v>11</v>
      </c>
      <c r="C11" s="81" t="s">
        <v>100</v>
      </c>
      <c r="D11" s="9"/>
      <c r="E11" s="494"/>
      <c r="F11" s="494"/>
      <c r="G11" s="494"/>
      <c r="H11" s="494"/>
      <c r="I11" s="494"/>
      <c r="J11" s="494"/>
      <c r="K11" s="494"/>
      <c r="L11" s="494"/>
      <c r="M11" s="494"/>
      <c r="N11" s="494"/>
      <c r="O11" s="494"/>
      <c r="P11" s="494"/>
      <c r="Q11" s="24"/>
    </row>
    <row r="12" spans="1:17" s="5" customFormat="1" ht="21" customHeight="1" x14ac:dyDescent="0.3">
      <c r="A12" s="60"/>
      <c r="B12" s="60"/>
      <c r="C12" s="82"/>
      <c r="D12" s="9"/>
      <c r="E12" s="494"/>
      <c r="F12" s="494"/>
      <c r="G12" s="494"/>
      <c r="H12" s="494"/>
      <c r="I12" s="494"/>
      <c r="J12" s="494"/>
      <c r="K12" s="494"/>
      <c r="L12" s="494"/>
      <c r="M12" s="494"/>
      <c r="N12" s="494"/>
      <c r="O12" s="494"/>
      <c r="P12" s="494"/>
      <c r="Q12" s="24"/>
    </row>
    <row r="13" spans="1:17" s="5" customFormat="1" ht="21" customHeight="1" x14ac:dyDescent="0.3">
      <c r="A13" s="26"/>
      <c r="B13" s="26"/>
      <c r="C13" s="11"/>
      <c r="D13" s="9"/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/>
      <c r="P13" s="494"/>
      <c r="Q13" s="24"/>
    </row>
    <row r="14" spans="1:17" s="5" customFormat="1" ht="7.5" customHeight="1" x14ac:dyDescent="0.3">
      <c r="A14" s="6"/>
      <c r="B14" s="7"/>
      <c r="C14" s="7"/>
      <c r="D14" s="10"/>
      <c r="E14" s="12"/>
      <c r="F14" s="12"/>
      <c r="G14" s="12"/>
      <c r="H14" s="13"/>
      <c r="I14" s="12"/>
      <c r="J14" s="13"/>
      <c r="K14" s="15"/>
      <c r="L14" s="8"/>
      <c r="M14" s="8"/>
      <c r="N14" s="8"/>
      <c r="O14" s="8"/>
      <c r="P14" s="8"/>
    </row>
    <row r="15" spans="1:17" ht="21" x14ac:dyDescent="0.35">
      <c r="A15" s="488" t="s">
        <v>21</v>
      </c>
      <c r="B15" s="488"/>
      <c r="C15" s="488"/>
      <c r="D15" s="488"/>
      <c r="E15" s="488"/>
      <c r="F15" s="488"/>
      <c r="G15" s="488"/>
      <c r="H15" s="488"/>
      <c r="I15" s="488"/>
      <c r="J15" s="488"/>
      <c r="K15" s="488"/>
      <c r="L15" s="488"/>
      <c r="M15" s="488"/>
      <c r="N15" s="488"/>
      <c r="O15" s="488"/>
      <c r="P15" s="488"/>
    </row>
    <row r="16" spans="1:17" ht="8.25" customHeight="1" x14ac:dyDescent="0.35">
      <c r="A16" s="27"/>
      <c r="B16" s="28"/>
      <c r="C16" s="28"/>
      <c r="D16" s="29"/>
      <c r="E16" s="30"/>
      <c r="F16" s="30"/>
      <c r="G16" s="30"/>
      <c r="H16" s="31"/>
      <c r="I16" s="30"/>
      <c r="J16" s="31"/>
      <c r="K16" s="30"/>
      <c r="L16" s="28"/>
      <c r="M16" s="28"/>
      <c r="N16" s="28"/>
      <c r="O16" s="28"/>
      <c r="P16" s="28"/>
    </row>
    <row r="17" spans="1:26" ht="42" x14ac:dyDescent="0.35">
      <c r="A17" s="78" t="s">
        <v>22</v>
      </c>
      <c r="B17" s="491" t="s">
        <v>19</v>
      </c>
      <c r="C17" s="495"/>
      <c r="D17" s="496"/>
      <c r="E17" s="58" t="s">
        <v>23</v>
      </c>
      <c r="F17" s="491" t="s">
        <v>24</v>
      </c>
      <c r="G17" s="492"/>
      <c r="H17" s="492"/>
      <c r="I17" s="493"/>
      <c r="J17" s="491" t="s">
        <v>25</v>
      </c>
      <c r="K17" s="492"/>
      <c r="L17" s="492"/>
      <c r="M17" s="493"/>
      <c r="N17" s="491" t="s">
        <v>26</v>
      </c>
      <c r="O17" s="492"/>
      <c r="P17" s="493"/>
    </row>
    <row r="18" spans="1:26" ht="24.75" customHeight="1" x14ac:dyDescent="0.3">
      <c r="A18" s="206" t="s">
        <v>92</v>
      </c>
      <c r="B18" s="207"/>
      <c r="C18" s="208"/>
      <c r="D18" s="209"/>
      <c r="E18" s="206"/>
      <c r="F18" s="210" t="s">
        <v>7</v>
      </c>
      <c r="G18" s="175" t="s">
        <v>8</v>
      </c>
      <c r="H18" s="175" t="s">
        <v>9</v>
      </c>
      <c r="I18" s="175" t="s">
        <v>10</v>
      </c>
      <c r="J18" s="175" t="s">
        <v>7</v>
      </c>
      <c r="K18" s="175" t="s">
        <v>8</v>
      </c>
      <c r="L18" s="175" t="s">
        <v>9</v>
      </c>
      <c r="M18" s="175" t="s">
        <v>10</v>
      </c>
      <c r="N18" s="512" t="s">
        <v>162</v>
      </c>
      <c r="O18" s="513"/>
      <c r="P18" s="514"/>
    </row>
    <row r="19" spans="1:26" ht="39.75" customHeight="1" x14ac:dyDescent="0.3">
      <c r="A19" s="453" t="s">
        <v>101</v>
      </c>
      <c r="B19" s="469" t="s">
        <v>125</v>
      </c>
      <c r="C19" s="470"/>
      <c r="D19" s="471"/>
      <c r="E19" s="241" t="s">
        <v>105</v>
      </c>
      <c r="F19" s="61">
        <f>2850+2571+2025+311+312</f>
        <v>8069</v>
      </c>
      <c r="G19" s="61">
        <v>4773</v>
      </c>
      <c r="H19" s="61">
        <v>1498.89</v>
      </c>
      <c r="I19" s="427">
        <f>H19/G19</f>
        <v>0.3140351979886864</v>
      </c>
      <c r="J19" s="161">
        <f>52065867+1266036</f>
        <v>53331903</v>
      </c>
      <c r="K19" s="161">
        <f>30605634+1266036</f>
        <v>31871670</v>
      </c>
      <c r="L19" s="156">
        <f>1015352.7+77531+1923293.47+47531</f>
        <v>3063708.17</v>
      </c>
      <c r="M19" s="219">
        <f>L19/K19</f>
        <v>9.6126377124261142E-2</v>
      </c>
      <c r="N19" s="432"/>
      <c r="O19" s="433"/>
      <c r="P19" s="434"/>
      <c r="S19" s="1">
        <f>56.17/4773*100</f>
        <v>1.1768279907814791</v>
      </c>
      <c r="Z19" s="159" t="e">
        <f>#REF!-K32</f>
        <v>#REF!</v>
      </c>
    </row>
    <row r="20" spans="1:26" ht="39.75" customHeight="1" x14ac:dyDescent="0.3">
      <c r="A20" s="453"/>
      <c r="B20" s="466" t="s">
        <v>106</v>
      </c>
      <c r="C20" s="467"/>
      <c r="D20" s="468"/>
      <c r="E20" s="157" t="s">
        <v>103</v>
      </c>
      <c r="F20" s="61">
        <v>14</v>
      </c>
      <c r="G20" s="61">
        <v>12</v>
      </c>
      <c r="H20" s="61">
        <v>0</v>
      </c>
      <c r="I20" s="61">
        <f>H20/G20*100</f>
        <v>0</v>
      </c>
      <c r="J20" s="161">
        <v>10500051</v>
      </c>
      <c r="K20" s="161">
        <v>4586105</v>
      </c>
      <c r="L20" s="156">
        <v>0</v>
      </c>
      <c r="M20" s="219">
        <f>L20/K20</f>
        <v>0</v>
      </c>
      <c r="N20" s="435"/>
      <c r="O20" s="436"/>
      <c r="P20" s="437"/>
    </row>
    <row r="21" spans="1:26" ht="39.75" customHeight="1" x14ac:dyDescent="0.3">
      <c r="A21" s="453"/>
      <c r="B21" s="469" t="s">
        <v>102</v>
      </c>
      <c r="C21" s="470"/>
      <c r="D21" s="471"/>
      <c r="E21" s="157" t="s">
        <v>103</v>
      </c>
      <c r="F21" s="61">
        <v>5</v>
      </c>
      <c r="G21" s="61">
        <v>5</v>
      </c>
      <c r="H21" s="61">
        <v>0</v>
      </c>
      <c r="I21" s="61">
        <v>0</v>
      </c>
      <c r="J21" s="161">
        <f>6172691+521000</f>
        <v>6693691</v>
      </c>
      <c r="K21" s="161">
        <f>12406590+521000</f>
        <v>12927590</v>
      </c>
      <c r="L21" s="156">
        <f>340030.04+109035+340030.04+15380+15380+872500+32002+872500+544048.07+1618696.9+18606+476636.49+16622+15380+845000+2197000+16622+476636.49</f>
        <v>8822105.0299999993</v>
      </c>
      <c r="M21" s="219">
        <f>L21/K21</f>
        <v>0.6824245686937781</v>
      </c>
      <c r="N21" s="435"/>
      <c r="O21" s="436"/>
      <c r="P21" s="437"/>
    </row>
    <row r="22" spans="1:26" ht="39.75" hidden="1" customHeight="1" x14ac:dyDescent="0.3">
      <c r="A22" s="453"/>
      <c r="B22" s="454"/>
      <c r="C22" s="455"/>
      <c r="D22" s="456"/>
      <c r="E22" s="157"/>
      <c r="F22" s="61"/>
      <c r="G22" s="61"/>
      <c r="H22" s="61"/>
      <c r="I22" s="61"/>
      <c r="J22" s="161"/>
      <c r="K22" s="161"/>
      <c r="L22" s="61"/>
      <c r="M22" s="219"/>
      <c r="N22" s="106"/>
      <c r="O22" s="106"/>
      <c r="P22" s="23"/>
    </row>
    <row r="23" spans="1:26" ht="38.25" hidden="1" customHeight="1" x14ac:dyDescent="0.3">
      <c r="A23" s="160"/>
      <c r="B23" s="457"/>
      <c r="C23" s="458"/>
      <c r="D23" s="459"/>
      <c r="E23" s="222"/>
      <c r="F23" s="166"/>
      <c r="G23" s="166"/>
      <c r="H23" s="166"/>
      <c r="I23" s="166"/>
      <c r="J23" s="223"/>
      <c r="K23" s="223"/>
      <c r="L23" s="61"/>
      <c r="M23" s="219"/>
      <c r="N23" s="106"/>
      <c r="O23" s="106"/>
      <c r="P23" s="23"/>
    </row>
    <row r="24" spans="1:26" ht="38.25" hidden="1" customHeight="1" x14ac:dyDescent="0.3">
      <c r="A24" s="211" t="s">
        <v>94</v>
      </c>
      <c r="B24" s="212"/>
      <c r="C24" s="213"/>
      <c r="D24" s="214"/>
      <c r="E24" s="215"/>
      <c r="F24" s="168"/>
      <c r="G24" s="168"/>
      <c r="H24" s="168"/>
      <c r="I24" s="168"/>
      <c r="J24" s="184"/>
      <c r="K24" s="184"/>
      <c r="L24" s="168"/>
      <c r="M24" s="220"/>
      <c r="N24" s="106"/>
      <c r="O24" s="106"/>
      <c r="P24" s="23"/>
    </row>
    <row r="25" spans="1:26" ht="41.25" hidden="1" customHeight="1" x14ac:dyDescent="0.3">
      <c r="A25" s="460"/>
      <c r="B25" s="454" t="s">
        <v>89</v>
      </c>
      <c r="C25" s="455"/>
      <c r="D25" s="456"/>
      <c r="E25" s="157" t="s">
        <v>90</v>
      </c>
      <c r="F25" s="61"/>
      <c r="G25" s="61"/>
      <c r="H25" s="61">
        <v>0</v>
      </c>
      <c r="I25" s="61" t="e">
        <f>H25/G25*100</f>
        <v>#DIV/0!</v>
      </c>
      <c r="J25" s="161"/>
      <c r="K25" s="161">
        <f t="shared" ref="K25" si="0">J25</f>
        <v>0</v>
      </c>
      <c r="L25" s="61">
        <v>0</v>
      </c>
      <c r="M25" s="219" t="e">
        <f>L25/K25</f>
        <v>#DIV/0!</v>
      </c>
      <c r="N25" s="18"/>
      <c r="O25" s="18"/>
      <c r="P25" s="23"/>
    </row>
    <row r="26" spans="1:26" ht="18.75" hidden="1" customHeight="1" x14ac:dyDescent="0.3">
      <c r="A26" s="461"/>
      <c r="B26" s="454" t="s">
        <v>98</v>
      </c>
      <c r="C26" s="455"/>
      <c r="D26" s="456"/>
      <c r="E26" s="157" t="s">
        <v>88</v>
      </c>
      <c r="F26" s="61" t="s">
        <v>88</v>
      </c>
      <c r="G26" s="61" t="s">
        <v>88</v>
      </c>
      <c r="H26" s="61" t="s">
        <v>88</v>
      </c>
      <c r="I26" s="61" t="s">
        <v>88</v>
      </c>
      <c r="J26" s="161"/>
      <c r="K26" s="161">
        <f t="shared" ref="K26:K31" si="1">J26</f>
        <v>0</v>
      </c>
      <c r="L26" s="61">
        <v>0</v>
      </c>
      <c r="M26" s="219"/>
      <c r="N26" s="106"/>
      <c r="O26" s="106"/>
      <c r="P26" s="23"/>
    </row>
    <row r="27" spans="1:26" ht="18.75" hidden="1" customHeight="1" x14ac:dyDescent="0.3">
      <c r="A27" s="461"/>
      <c r="B27" s="454" t="s">
        <v>96</v>
      </c>
      <c r="C27" s="455"/>
      <c r="D27" s="456"/>
      <c r="E27" s="157" t="s">
        <v>88</v>
      </c>
      <c r="F27" s="61" t="s">
        <v>88</v>
      </c>
      <c r="G27" s="61" t="s">
        <v>88</v>
      </c>
      <c r="H27" s="61" t="s">
        <v>88</v>
      </c>
      <c r="I27" s="61" t="s">
        <v>88</v>
      </c>
      <c r="J27" s="161"/>
      <c r="K27" s="161">
        <f t="shared" si="1"/>
        <v>0</v>
      </c>
      <c r="L27" s="61">
        <v>0</v>
      </c>
      <c r="M27" s="219"/>
      <c r="N27" s="106"/>
      <c r="O27" s="106"/>
      <c r="P27" s="23"/>
    </row>
    <row r="28" spans="1:26" hidden="1" x14ac:dyDescent="0.3">
      <c r="A28" s="462"/>
      <c r="B28" s="463"/>
      <c r="C28" s="464"/>
      <c r="D28" s="465"/>
      <c r="E28" s="157"/>
      <c r="F28" s="61"/>
      <c r="G28" s="61"/>
      <c r="H28" s="61"/>
      <c r="I28" s="61"/>
      <c r="J28" s="161"/>
      <c r="K28" s="161"/>
      <c r="L28" s="61"/>
      <c r="M28" s="219"/>
      <c r="N28" s="17"/>
      <c r="O28" s="17"/>
      <c r="P28" s="20"/>
    </row>
    <row r="29" spans="1:26" x14ac:dyDescent="0.3">
      <c r="A29" s="211" t="s">
        <v>127</v>
      </c>
      <c r="B29" s="216"/>
      <c r="C29" s="217"/>
      <c r="D29" s="218"/>
      <c r="E29" s="215"/>
      <c r="F29" s="215"/>
      <c r="G29" s="215"/>
      <c r="H29" s="215"/>
      <c r="I29" s="168"/>
      <c r="J29" s="184"/>
      <c r="K29" s="184"/>
      <c r="L29" s="215"/>
      <c r="M29" s="220"/>
      <c r="N29" s="17"/>
      <c r="O29" s="17"/>
      <c r="P29" s="20"/>
    </row>
    <row r="30" spans="1:26" ht="47.25" customHeight="1" x14ac:dyDescent="0.3">
      <c r="A30" s="497" t="s">
        <v>107</v>
      </c>
      <c r="B30" s="463" t="s">
        <v>108</v>
      </c>
      <c r="C30" s="464"/>
      <c r="D30" s="465"/>
      <c r="E30" s="157" t="s">
        <v>95</v>
      </c>
      <c r="F30" s="61">
        <v>0</v>
      </c>
      <c r="G30" s="61">
        <v>0</v>
      </c>
      <c r="H30" s="61">
        <v>0</v>
      </c>
      <c r="I30" s="61">
        <v>0</v>
      </c>
      <c r="J30" s="161">
        <f>150000+138759</f>
        <v>288759</v>
      </c>
      <c r="K30" s="161">
        <f>52669+138759</f>
        <v>191428</v>
      </c>
      <c r="L30" s="158">
        <f>76160+11334.38+11334.38+6975</f>
        <v>105803.76000000001</v>
      </c>
      <c r="M30" s="219">
        <f>L30/K30</f>
        <v>0.55270785882942941</v>
      </c>
      <c r="N30" s="435"/>
      <c r="O30" s="436"/>
      <c r="P30" s="437"/>
    </row>
    <row r="31" spans="1:26" ht="47.25" customHeight="1" x14ac:dyDescent="0.3">
      <c r="A31" s="498"/>
      <c r="B31" s="203" t="s">
        <v>118</v>
      </c>
      <c r="C31" s="204"/>
      <c r="D31" s="205"/>
      <c r="E31" s="157" t="s">
        <v>95</v>
      </c>
      <c r="F31" s="61">
        <v>0</v>
      </c>
      <c r="G31" s="61">
        <v>0</v>
      </c>
      <c r="H31" s="61">
        <v>0</v>
      </c>
      <c r="I31" s="61">
        <v>0</v>
      </c>
      <c r="J31" s="161">
        <v>3085596</v>
      </c>
      <c r="K31" s="161">
        <f t="shared" si="1"/>
        <v>3085596</v>
      </c>
      <c r="L31" s="156">
        <f>575646.28+636211.95</f>
        <v>1211858.23</v>
      </c>
      <c r="M31" s="219">
        <f>L31/K31</f>
        <v>0.39274688909371153</v>
      </c>
      <c r="N31" s="435"/>
      <c r="O31" s="436"/>
      <c r="P31" s="437"/>
    </row>
    <row r="32" spans="1:26" x14ac:dyDescent="0.3">
      <c r="A32" s="154"/>
      <c r="B32" s="19"/>
      <c r="C32" s="63"/>
      <c r="D32" s="62"/>
      <c r="E32" s="25"/>
      <c r="F32" s="409">
        <f>SUM(F19:F31)</f>
        <v>8088</v>
      </c>
      <c r="G32" s="410">
        <f>SUM(G19:G31)</f>
        <v>4790</v>
      </c>
      <c r="H32" s="410">
        <f>SUM(H19:H31)</f>
        <v>1498.89</v>
      </c>
      <c r="I32" s="427">
        <f>H32/G32</f>
        <v>0.31292066805845514</v>
      </c>
      <c r="J32" s="162">
        <f>SUM(J19:J31)</f>
        <v>73900000</v>
      </c>
      <c r="K32" s="162">
        <f>SUM(K19:K31)</f>
        <v>52662389</v>
      </c>
      <c r="L32" s="224">
        <f>SUM(L19:L31)</f>
        <v>13203475.189999999</v>
      </c>
      <c r="M32" s="221">
        <f>L32/K32</f>
        <v>0.2507192598117795</v>
      </c>
      <c r="N32" s="63"/>
      <c r="O32" s="63"/>
      <c r="P32" s="62"/>
    </row>
    <row r="33" spans="1:24" s="5" customFormat="1" ht="7.5" customHeight="1" x14ac:dyDescent="0.35">
      <c r="A33" s="32"/>
      <c r="B33" s="33"/>
      <c r="C33" s="33"/>
      <c r="D33" s="34"/>
      <c r="E33" s="35"/>
      <c r="F33" s="35"/>
      <c r="G33" s="35"/>
      <c r="H33" s="36"/>
      <c r="I33" s="35"/>
      <c r="J33" s="36"/>
      <c r="K33" s="37"/>
      <c r="L33" s="38"/>
      <c r="M33" s="155"/>
      <c r="N33" s="38"/>
      <c r="O33" s="38"/>
      <c r="P33" s="38"/>
    </row>
    <row r="34" spans="1:24" ht="21" x14ac:dyDescent="0.35">
      <c r="A34" s="488" t="s">
        <v>27</v>
      </c>
      <c r="B34" s="488"/>
      <c r="C34" s="488"/>
      <c r="D34" s="488"/>
      <c r="E34" s="488"/>
      <c r="F34" s="488"/>
      <c r="G34" s="488"/>
      <c r="H34" s="488"/>
      <c r="I34" s="488"/>
      <c r="J34" s="488"/>
      <c r="K34" s="488"/>
      <c r="L34" s="488"/>
      <c r="M34" s="488"/>
      <c r="N34" s="488"/>
      <c r="O34" s="488"/>
      <c r="P34" s="488"/>
    </row>
    <row r="35" spans="1:24" ht="8.25" customHeight="1" x14ac:dyDescent="0.35">
      <c r="A35" s="27"/>
      <c r="B35" s="28"/>
      <c r="C35" s="28"/>
      <c r="D35" s="29"/>
      <c r="E35" s="30"/>
      <c r="F35" s="30"/>
      <c r="G35" s="30"/>
      <c r="H35" s="31"/>
      <c r="I35" s="30"/>
      <c r="J35" s="31"/>
      <c r="K35" s="30"/>
      <c r="L35" s="28"/>
      <c r="M35" s="28"/>
      <c r="N35" s="28"/>
      <c r="O35" s="28"/>
      <c r="P35" s="28"/>
    </row>
    <row r="36" spans="1:24" ht="29.25" customHeight="1" x14ac:dyDescent="0.35">
      <c r="A36" s="79"/>
      <c r="B36" s="80"/>
      <c r="C36" s="80"/>
      <c r="D36" s="80"/>
      <c r="E36" s="80"/>
      <c r="F36" s="80"/>
      <c r="G36" s="80"/>
      <c r="H36" s="80"/>
      <c r="I36" s="448" t="s">
        <v>17</v>
      </c>
      <c r="J36" s="449"/>
      <c r="K36" s="449"/>
      <c r="L36" s="449"/>
      <c r="M36" s="449"/>
      <c r="N36" s="449"/>
      <c r="O36" s="449"/>
      <c r="P36" s="450"/>
      <c r="X36" s="770">
        <f>8822105.03/12927590</f>
        <v>0.6824245686937781</v>
      </c>
    </row>
    <row r="37" spans="1:24" ht="60" customHeight="1" x14ac:dyDescent="0.3">
      <c r="A37" s="451" t="s">
        <v>28</v>
      </c>
      <c r="B37" s="451"/>
      <c r="C37" s="451" t="s">
        <v>29</v>
      </c>
      <c r="D37" s="451"/>
      <c r="E37" s="451"/>
      <c r="F37" s="451"/>
      <c r="G37" s="451" t="s">
        <v>49</v>
      </c>
      <c r="H37" s="451"/>
      <c r="I37" s="451" t="s">
        <v>50</v>
      </c>
      <c r="J37" s="451"/>
      <c r="K37" s="451" t="s">
        <v>51</v>
      </c>
      <c r="L37" s="451" t="s">
        <v>52</v>
      </c>
      <c r="M37" s="451" t="s">
        <v>53</v>
      </c>
      <c r="N37" s="451"/>
      <c r="O37" s="451"/>
      <c r="P37" s="451" t="s">
        <v>54</v>
      </c>
    </row>
    <row r="38" spans="1:24" ht="46.5" customHeight="1" thickBot="1" x14ac:dyDescent="0.35">
      <c r="A38" s="451"/>
      <c r="B38" s="451"/>
      <c r="C38" s="451"/>
      <c r="D38" s="451"/>
      <c r="E38" s="451"/>
      <c r="F38" s="451"/>
      <c r="G38" s="451"/>
      <c r="H38" s="451"/>
      <c r="I38" s="451"/>
      <c r="J38" s="451"/>
      <c r="K38" s="452"/>
      <c r="L38" s="452"/>
      <c r="M38" s="451"/>
      <c r="N38" s="451"/>
      <c r="O38" s="451"/>
      <c r="P38" s="451"/>
    </row>
    <row r="39" spans="1:24" ht="46.5" customHeight="1" thickTop="1" thickBot="1" x14ac:dyDescent="0.4">
      <c r="A39" s="529" t="s">
        <v>101</v>
      </c>
      <c r="B39" s="530"/>
      <c r="C39" s="526" t="s">
        <v>104</v>
      </c>
      <c r="D39" s="527"/>
      <c r="E39" s="527"/>
      <c r="F39" s="528"/>
      <c r="G39" s="438">
        <v>4773</v>
      </c>
      <c r="H39" s="439"/>
      <c r="I39" s="444">
        <v>4773</v>
      </c>
      <c r="J39" s="445"/>
      <c r="K39" s="226">
        <v>4773</v>
      </c>
      <c r="L39" s="226">
        <f>H19</f>
        <v>1498.89</v>
      </c>
      <c r="M39" s="438" t="s">
        <v>97</v>
      </c>
      <c r="N39" s="521"/>
      <c r="O39" s="439"/>
      <c r="P39" s="113"/>
    </row>
    <row r="40" spans="1:24" ht="45" customHeight="1" thickTop="1" thickBot="1" x14ac:dyDescent="0.4">
      <c r="A40" s="531"/>
      <c r="B40" s="532"/>
      <c r="C40" s="526" t="s">
        <v>106</v>
      </c>
      <c r="D40" s="527"/>
      <c r="E40" s="527"/>
      <c r="F40" s="528"/>
      <c r="G40" s="440">
        <v>12</v>
      </c>
      <c r="H40" s="441"/>
      <c r="I40" s="446">
        <v>12</v>
      </c>
      <c r="J40" s="447"/>
      <c r="K40" s="227">
        <v>12</v>
      </c>
      <c r="L40" s="227">
        <v>0</v>
      </c>
      <c r="M40" s="442" t="s">
        <v>97</v>
      </c>
      <c r="N40" s="522"/>
      <c r="O40" s="443"/>
      <c r="P40" s="114"/>
    </row>
    <row r="41" spans="1:24" ht="57" customHeight="1" thickTop="1" thickBot="1" x14ac:dyDescent="0.4">
      <c r="A41" s="531"/>
      <c r="B41" s="532"/>
      <c r="C41" s="526" t="s">
        <v>102</v>
      </c>
      <c r="D41" s="527"/>
      <c r="E41" s="527"/>
      <c r="F41" s="528"/>
      <c r="G41" s="442">
        <v>5</v>
      </c>
      <c r="H41" s="443"/>
      <c r="I41" s="446">
        <v>5</v>
      </c>
      <c r="J41" s="447"/>
      <c r="K41" s="227">
        <v>5</v>
      </c>
      <c r="L41" s="227">
        <v>0</v>
      </c>
      <c r="M41" s="442" t="s">
        <v>97</v>
      </c>
      <c r="N41" s="522"/>
      <c r="O41" s="443"/>
      <c r="P41" s="114"/>
    </row>
    <row r="42" spans="1:24" ht="36" hidden="1" customHeight="1" thickTop="1" thickBot="1" x14ac:dyDescent="0.4">
      <c r="A42" s="420"/>
      <c r="B42" s="421"/>
      <c r="C42" s="523"/>
      <c r="D42" s="524"/>
      <c r="E42" s="524"/>
      <c r="F42" s="525"/>
      <c r="G42" s="228"/>
      <c r="H42" s="229"/>
      <c r="I42" s="230"/>
      <c r="J42" s="231"/>
      <c r="K42" s="227"/>
      <c r="L42" s="225"/>
      <c r="M42" s="109"/>
      <c r="N42" s="107"/>
      <c r="O42" s="108"/>
      <c r="P42" s="114"/>
    </row>
    <row r="43" spans="1:24" ht="36" customHeight="1" thickTop="1" x14ac:dyDescent="0.35">
      <c r="A43" s="119"/>
      <c r="B43" s="122"/>
      <c r="C43" s="119"/>
      <c r="D43" s="120"/>
      <c r="E43" s="121"/>
      <c r="F43" s="117"/>
      <c r="G43" s="430">
        <f>SUM(G39:H42)</f>
        <v>4790</v>
      </c>
      <c r="H43" s="431"/>
      <c r="I43" s="430">
        <f>SUM(I39:J42)</f>
        <v>4790</v>
      </c>
      <c r="J43" s="431"/>
      <c r="K43" s="408">
        <f>SUM(K39:K42)</f>
        <v>4790</v>
      </c>
      <c r="L43" s="411">
        <f>SUM(L39:L42)</f>
        <v>1498.89</v>
      </c>
      <c r="M43" s="110"/>
      <c r="N43" s="111"/>
      <c r="O43" s="112"/>
      <c r="P43" s="115"/>
    </row>
    <row r="44" spans="1:24" ht="36" customHeight="1" x14ac:dyDescent="0.35">
      <c r="A44" s="477"/>
      <c r="B44" s="477"/>
      <c r="C44" s="477"/>
      <c r="D44" s="118"/>
      <c r="E44" s="104"/>
      <c r="F44" s="484"/>
      <c r="G44" s="484"/>
      <c r="H44" s="49"/>
      <c r="I44" s="104"/>
      <c r="J44" s="49"/>
      <c r="K44" s="116"/>
      <c r="L44" s="484"/>
      <c r="M44" s="484"/>
      <c r="N44" s="484"/>
      <c r="O44" s="40"/>
      <c r="P44" s="40"/>
    </row>
    <row r="45" spans="1:24" ht="13.5" customHeight="1" x14ac:dyDescent="0.35">
      <c r="A45" s="71"/>
      <c r="B45" s="72"/>
      <c r="C45" s="72"/>
      <c r="D45" s="73"/>
      <c r="E45" s="74"/>
      <c r="F45" s="74"/>
      <c r="G45" s="74"/>
      <c r="H45" s="75"/>
      <c r="I45" s="74"/>
      <c r="J45" s="75"/>
      <c r="K45" s="76"/>
      <c r="L45" s="77"/>
      <c r="M45" s="77"/>
      <c r="N45" s="77"/>
      <c r="O45" s="77"/>
      <c r="P45" s="77"/>
    </row>
    <row r="46" spans="1:24" ht="25.5" customHeight="1" x14ac:dyDescent="0.35">
      <c r="A46" s="502" t="s">
        <v>30</v>
      </c>
      <c r="B46" s="503"/>
      <c r="C46" s="503"/>
      <c r="D46" s="503"/>
      <c r="E46" s="503"/>
      <c r="F46" s="503"/>
      <c r="G46" s="503"/>
      <c r="H46" s="503"/>
      <c r="I46" s="503"/>
      <c r="J46" s="503"/>
      <c r="K46" s="503"/>
      <c r="L46" s="503"/>
      <c r="M46" s="503"/>
      <c r="N46" s="503"/>
      <c r="O46" s="503"/>
      <c r="P46" s="504"/>
    </row>
    <row r="47" spans="1:24" ht="12.75" customHeight="1" x14ac:dyDescent="0.35">
      <c r="A47" s="64"/>
      <c r="B47" s="65"/>
      <c r="C47" s="65"/>
      <c r="D47" s="66"/>
      <c r="E47" s="67"/>
      <c r="F47" s="67"/>
      <c r="G47" s="67"/>
      <c r="H47" s="68"/>
      <c r="I47" s="30"/>
      <c r="J47" s="31"/>
      <c r="K47" s="30"/>
      <c r="L47" s="28"/>
      <c r="M47" s="28"/>
      <c r="N47" s="28"/>
      <c r="O47" s="28"/>
      <c r="P47" s="28"/>
    </row>
    <row r="48" spans="1:24" ht="21" customHeight="1" x14ac:dyDescent="0.35">
      <c r="A48" s="39" t="s">
        <v>5</v>
      </c>
      <c r="B48" s="40"/>
      <c r="C48" s="40"/>
      <c r="D48" s="41"/>
      <c r="E48" s="42"/>
      <c r="F48" s="42"/>
      <c r="G48" s="42"/>
      <c r="H48" s="43"/>
      <c r="I48" s="505" t="s">
        <v>33</v>
      </c>
      <c r="J48" s="506"/>
      <c r="K48" s="506"/>
      <c r="L48" s="506"/>
      <c r="M48" s="506"/>
      <c r="N48" s="506"/>
      <c r="O48" s="506"/>
      <c r="P48" s="507"/>
    </row>
    <row r="49" spans="1:24" ht="31.5" customHeight="1" x14ac:dyDescent="0.35">
      <c r="A49" s="509" t="s">
        <v>31</v>
      </c>
      <c r="B49" s="492"/>
      <c r="C49" s="492"/>
      <c r="D49" s="492"/>
      <c r="E49" s="493"/>
      <c r="F49" s="46"/>
      <c r="G49" s="46"/>
      <c r="H49" s="47"/>
      <c r="I49" s="48"/>
      <c r="J49" s="49"/>
      <c r="K49" s="42"/>
      <c r="L49" s="40"/>
      <c r="M49" s="40"/>
      <c r="N49" s="40"/>
      <c r="O49" s="40"/>
      <c r="P49" s="50"/>
    </row>
    <row r="50" spans="1:24" ht="56.25" customHeight="1" x14ac:dyDescent="0.35">
      <c r="A50" s="475" t="s">
        <v>175</v>
      </c>
      <c r="B50" s="475"/>
      <c r="C50" s="475"/>
      <c r="D50" s="475" t="s">
        <v>176</v>
      </c>
      <c r="E50" s="475"/>
      <c r="F50" s="42"/>
      <c r="G50" s="42"/>
      <c r="H50" s="43"/>
      <c r="I50" s="48"/>
      <c r="J50" s="49"/>
      <c r="K50" s="42"/>
      <c r="L50" s="40"/>
      <c r="M50" s="40"/>
      <c r="N50" s="40"/>
      <c r="O50" s="40"/>
      <c r="P50" s="50"/>
    </row>
    <row r="51" spans="1:24" ht="45" customHeight="1" x14ac:dyDescent="0.35">
      <c r="A51" s="485">
        <v>0.18540000000000001</v>
      </c>
      <c r="B51" s="492"/>
      <c r="C51" s="493"/>
      <c r="D51" s="485">
        <v>0.24079999999999999</v>
      </c>
      <c r="E51" s="486"/>
      <c r="F51" s="478" t="s">
        <v>12</v>
      </c>
      <c r="G51" s="479"/>
      <c r="H51" s="423">
        <f>A55-A51</f>
        <v>0.1275</v>
      </c>
      <c r="I51" s="55"/>
      <c r="J51" s="56"/>
      <c r="K51" s="53"/>
      <c r="L51" s="52"/>
      <c r="M51" s="52"/>
      <c r="N51" s="52"/>
      <c r="O51" s="52"/>
      <c r="P51" s="57"/>
    </row>
    <row r="52" spans="1:24" ht="18.75" customHeight="1" x14ac:dyDescent="0.35">
      <c r="A52" s="44"/>
      <c r="B52" s="45"/>
      <c r="C52" s="45"/>
      <c r="D52" s="51"/>
      <c r="E52" s="51"/>
      <c r="F52" s="480" t="s">
        <v>13</v>
      </c>
      <c r="G52" s="481"/>
      <c r="H52" s="395"/>
      <c r="I52" s="508" t="s">
        <v>34</v>
      </c>
      <c r="J52" s="506"/>
      <c r="K52" s="506"/>
      <c r="L52" s="506"/>
      <c r="M52" s="506"/>
      <c r="N52" s="506"/>
      <c r="O52" s="506"/>
      <c r="P52" s="507"/>
    </row>
    <row r="53" spans="1:24" ht="33" customHeight="1" x14ac:dyDescent="0.3">
      <c r="A53" s="476" t="s">
        <v>32</v>
      </c>
      <c r="B53" s="476"/>
      <c r="C53" s="476"/>
      <c r="D53" s="476"/>
      <c r="E53" s="491"/>
      <c r="F53" s="482"/>
      <c r="G53" s="483"/>
      <c r="H53" s="396">
        <f>D55-D51</f>
        <v>9.9192598117795183E-3</v>
      </c>
      <c r="I53" s="515" t="s">
        <v>179</v>
      </c>
      <c r="J53" s="516"/>
      <c r="K53" s="516"/>
      <c r="L53" s="516"/>
      <c r="M53" s="516"/>
      <c r="N53" s="516"/>
      <c r="O53" s="516"/>
      <c r="P53" s="517"/>
    </row>
    <row r="54" spans="1:24" ht="56.25" customHeight="1" x14ac:dyDescent="0.35">
      <c r="A54" s="472" t="s">
        <v>175</v>
      </c>
      <c r="B54" s="473"/>
      <c r="C54" s="474"/>
      <c r="D54" s="475" t="s">
        <v>176</v>
      </c>
      <c r="E54" s="475"/>
      <c r="F54" s="42"/>
      <c r="G54" s="42"/>
      <c r="H54" s="43"/>
      <c r="I54" s="515"/>
      <c r="J54" s="516"/>
      <c r="K54" s="516"/>
      <c r="L54" s="516"/>
      <c r="M54" s="516"/>
      <c r="N54" s="516"/>
      <c r="O54" s="516"/>
      <c r="P54" s="517"/>
    </row>
    <row r="55" spans="1:24" ht="56.25" customHeight="1" x14ac:dyDescent="0.35">
      <c r="A55" s="485">
        <v>0.31290000000000001</v>
      </c>
      <c r="B55" s="511"/>
      <c r="C55" s="486"/>
      <c r="D55" s="485">
        <f>M32</f>
        <v>0.2507192598117795</v>
      </c>
      <c r="E55" s="486"/>
      <c r="F55" s="53"/>
      <c r="G55" s="53"/>
      <c r="H55" s="54"/>
      <c r="I55" s="518"/>
      <c r="J55" s="519"/>
      <c r="K55" s="519"/>
      <c r="L55" s="519"/>
      <c r="M55" s="519"/>
      <c r="N55" s="519"/>
      <c r="O55" s="519"/>
      <c r="P55" s="520"/>
    </row>
    <row r="56" spans="1:24" ht="56.25" customHeight="1" x14ac:dyDescent="0.35">
      <c r="A56" s="70" t="s">
        <v>16</v>
      </c>
      <c r="B56" s="40"/>
      <c r="C56" s="40"/>
      <c r="D56" s="41"/>
      <c r="E56" s="104"/>
      <c r="F56" s="104"/>
      <c r="G56" s="104"/>
      <c r="H56" s="49"/>
      <c r="I56" s="104"/>
      <c r="J56" s="49"/>
      <c r="K56" s="104"/>
      <c r="L56" s="40"/>
      <c r="M56" s="40"/>
      <c r="N56" s="40"/>
      <c r="O56" s="40"/>
      <c r="P56" s="40"/>
    </row>
    <row r="57" spans="1:24" ht="56.25" customHeight="1" x14ac:dyDescent="0.35">
      <c r="A57" s="476" t="s">
        <v>61</v>
      </c>
      <c r="B57" s="476"/>
      <c r="C57" s="476"/>
      <c r="D57" s="476"/>
      <c r="E57" s="476"/>
      <c r="F57" s="476"/>
      <c r="G57" s="104"/>
      <c r="H57" s="49"/>
      <c r="I57" s="104"/>
      <c r="J57" s="49"/>
      <c r="K57" s="104"/>
      <c r="L57" s="40"/>
      <c r="M57" s="40"/>
      <c r="N57" s="40"/>
      <c r="O57" s="40"/>
      <c r="P57" s="40"/>
      <c r="X57" s="1">
        <v>21000000</v>
      </c>
    </row>
    <row r="58" spans="1:24" ht="56.25" customHeight="1" x14ac:dyDescent="0.35">
      <c r="A58" s="472" t="s">
        <v>173</v>
      </c>
      <c r="B58" s="473"/>
      <c r="C58" s="474"/>
      <c r="D58" s="475" t="s">
        <v>174</v>
      </c>
      <c r="E58" s="475"/>
      <c r="F58" s="475"/>
      <c r="G58" s="104"/>
      <c r="H58" s="49"/>
      <c r="I58" s="104"/>
      <c r="J58" s="49"/>
      <c r="K58" s="104"/>
      <c r="L58" s="40"/>
      <c r="M58" s="40"/>
      <c r="N58" s="40"/>
      <c r="O58" s="40"/>
      <c r="P58" s="40"/>
      <c r="X58" s="1">
        <f>X57*8.679455</f>
        <v>182268555.00000003</v>
      </c>
    </row>
    <row r="59" spans="1:24" ht="56.25" customHeight="1" x14ac:dyDescent="0.35">
      <c r="A59" s="485">
        <f>D59/X58</f>
        <v>0.24651498378313247</v>
      </c>
      <c r="B59" s="511"/>
      <c r="C59" s="486"/>
      <c r="D59" s="510">
        <f>'IAFF (2)'!G80</f>
        <v>44931929.879999995</v>
      </c>
      <c r="E59" s="511"/>
      <c r="F59" s="486"/>
      <c r="G59" s="104"/>
      <c r="H59" s="49"/>
      <c r="I59" s="104"/>
      <c r="J59" s="49"/>
      <c r="K59" s="104"/>
      <c r="L59" s="40"/>
      <c r="M59" s="40"/>
      <c r="N59" s="40"/>
      <c r="O59" s="40"/>
      <c r="P59" s="40"/>
      <c r="X59" s="426">
        <f>'IAFF (2)'!G80</f>
        <v>44931929.879999995</v>
      </c>
    </row>
    <row r="60" spans="1:24" ht="56.25" customHeight="1" x14ac:dyDescent="0.3">
      <c r="A60" s="1"/>
    </row>
    <row r="61" spans="1:24" ht="56.25" customHeight="1" x14ac:dyDescent="0.3">
      <c r="B61" s="69"/>
      <c r="C61" s="21"/>
      <c r="D61" s="21"/>
      <c r="E61" s="21"/>
      <c r="F61" s="22"/>
      <c r="G61" s="1"/>
      <c r="H61" s="1"/>
      <c r="I61" s="1"/>
      <c r="J61" s="69"/>
      <c r="K61" s="21"/>
      <c r="L61" s="21"/>
      <c r="M61" s="21"/>
      <c r="N61" s="21"/>
      <c r="O61" s="22"/>
    </row>
    <row r="62" spans="1:24" ht="56.25" customHeight="1" x14ac:dyDescent="0.3">
      <c r="B62" s="499" t="s">
        <v>14</v>
      </c>
      <c r="C62" s="500"/>
      <c r="D62" s="500"/>
      <c r="E62" s="500"/>
      <c r="F62" s="501"/>
      <c r="J62" s="499" t="s">
        <v>15</v>
      </c>
      <c r="K62" s="500"/>
      <c r="L62" s="500"/>
      <c r="M62" s="500"/>
      <c r="N62" s="500"/>
      <c r="O62" s="501"/>
    </row>
  </sheetData>
  <mergeCells count="83">
    <mergeCell ref="C42:F42"/>
    <mergeCell ref="G37:H38"/>
    <mergeCell ref="C37:F38"/>
    <mergeCell ref="A37:B38"/>
    <mergeCell ref="C39:F39"/>
    <mergeCell ref="C40:F40"/>
    <mergeCell ref="C41:F41"/>
    <mergeCell ref="A39:B41"/>
    <mergeCell ref="N18:P18"/>
    <mergeCell ref="I53:P55"/>
    <mergeCell ref="L44:N44"/>
    <mergeCell ref="L37:L38"/>
    <mergeCell ref="M37:O38"/>
    <mergeCell ref="M39:O39"/>
    <mergeCell ref="M40:O40"/>
    <mergeCell ref="M41:O41"/>
    <mergeCell ref="I43:J43"/>
    <mergeCell ref="B62:F62"/>
    <mergeCell ref="J62:O62"/>
    <mergeCell ref="A46:P46"/>
    <mergeCell ref="I48:P48"/>
    <mergeCell ref="I52:P52"/>
    <mergeCell ref="A54:C54"/>
    <mergeCell ref="D54:E54"/>
    <mergeCell ref="A51:C51"/>
    <mergeCell ref="D51:E51"/>
    <mergeCell ref="A49:E49"/>
    <mergeCell ref="A53:E53"/>
    <mergeCell ref="A50:C50"/>
    <mergeCell ref="D50:E50"/>
    <mergeCell ref="D59:F59"/>
    <mergeCell ref="A59:C59"/>
    <mergeCell ref="A55:C55"/>
    <mergeCell ref="A2:P2"/>
    <mergeCell ref="A15:P15"/>
    <mergeCell ref="A34:P34"/>
    <mergeCell ref="A6:B6"/>
    <mergeCell ref="A8:B8"/>
    <mergeCell ref="A9:B9"/>
    <mergeCell ref="A10:B10"/>
    <mergeCell ref="J17:M17"/>
    <mergeCell ref="N17:P17"/>
    <mergeCell ref="E6:P13"/>
    <mergeCell ref="B17:D17"/>
    <mergeCell ref="F17:I17"/>
    <mergeCell ref="A4:P4"/>
    <mergeCell ref="B21:D21"/>
    <mergeCell ref="B30:D30"/>
    <mergeCell ref="A30:A31"/>
    <mergeCell ref="A58:C58"/>
    <mergeCell ref="D58:F58"/>
    <mergeCell ref="A57:F57"/>
    <mergeCell ref="A44:C44"/>
    <mergeCell ref="F51:G51"/>
    <mergeCell ref="F52:G53"/>
    <mergeCell ref="F44:G44"/>
    <mergeCell ref="D55:E55"/>
    <mergeCell ref="A19:A22"/>
    <mergeCell ref="B27:D27"/>
    <mergeCell ref="B25:D25"/>
    <mergeCell ref="B26:D26"/>
    <mergeCell ref="B22:D22"/>
    <mergeCell ref="B23:D23"/>
    <mergeCell ref="A25:A28"/>
    <mergeCell ref="B28:D28"/>
    <mergeCell ref="B20:D20"/>
    <mergeCell ref="B19:D19"/>
    <mergeCell ref="G43:H43"/>
    <mergeCell ref="N19:P19"/>
    <mergeCell ref="N20:P20"/>
    <mergeCell ref="N21:P21"/>
    <mergeCell ref="N30:P30"/>
    <mergeCell ref="N31:P31"/>
    <mergeCell ref="G39:H39"/>
    <mergeCell ref="G40:H40"/>
    <mergeCell ref="G41:H41"/>
    <mergeCell ref="I39:J39"/>
    <mergeCell ref="I40:J40"/>
    <mergeCell ref="I41:J41"/>
    <mergeCell ref="I36:P36"/>
    <mergeCell ref="K37:K38"/>
    <mergeCell ref="P37:P38"/>
    <mergeCell ref="I37:J38"/>
  </mergeCells>
  <printOptions horizontalCentered="1"/>
  <pageMargins left="0.39370078740157483" right="0.11811023622047245" top="0.74803149606299213" bottom="0.74803149606299213" header="0.31496062992125984" footer="0.31496062992125984"/>
  <pageSetup scale="34" orientation="portrait" r:id="rId1"/>
  <rowBreaks count="1" manualBreakCount="1">
    <brk id="62" max="15" man="1"/>
  </rowBreaks>
  <ignoredErrors>
    <ignoredError sqref="I3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9"/>
  <sheetViews>
    <sheetView view="pageBreakPreview" topLeftCell="A58" zoomScale="60" zoomScaleNormal="40" workbookViewId="0">
      <selection activeCell="C6" sqref="C6"/>
    </sheetView>
  </sheetViews>
  <sheetFormatPr baseColWidth="10" defaultRowHeight="15" x14ac:dyDescent="0.25"/>
  <cols>
    <col min="1" max="1" width="35.85546875" customWidth="1"/>
    <col min="2" max="3" width="23.85546875" customWidth="1"/>
    <col min="4" max="4" width="11.28515625" customWidth="1"/>
    <col min="5" max="5" width="24.85546875" customWidth="1"/>
    <col min="6" max="6" width="24.28515625" customWidth="1"/>
    <col min="7" max="7" width="33" customWidth="1"/>
    <col min="8" max="11" width="24.28515625" customWidth="1"/>
    <col min="12" max="12" width="24.28515625" style="201" customWidth="1"/>
    <col min="13" max="13" width="32.7109375" bestFit="1" customWidth="1"/>
    <col min="14" max="14" width="29.42578125" customWidth="1"/>
    <col min="15" max="17" width="24.28515625" customWidth="1"/>
    <col min="18" max="18" width="53" bestFit="1" customWidth="1"/>
    <col min="19" max="19" width="24.28515625" style="201" customWidth="1"/>
    <col min="20" max="20" width="10" customWidth="1"/>
    <col min="21" max="21" width="10.28515625" customWidth="1"/>
    <col min="22" max="22" width="19.28515625" customWidth="1"/>
    <col min="23" max="23" width="5" customWidth="1"/>
  </cols>
  <sheetData>
    <row r="1" spans="1:23" s="1" customFormat="1" ht="46.5" customHeight="1" x14ac:dyDescent="0.9">
      <c r="A1" s="697" t="s">
        <v>45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  <c r="L1" s="697"/>
      <c r="M1" s="697"/>
      <c r="N1" s="697"/>
      <c r="O1" s="697"/>
      <c r="P1" s="697"/>
      <c r="Q1" s="697"/>
      <c r="R1" s="697"/>
      <c r="S1" s="697"/>
      <c r="T1" s="697"/>
      <c r="U1" s="697"/>
      <c r="V1" s="697"/>
      <c r="W1" s="232"/>
    </row>
    <row r="2" spans="1:23" s="5" customFormat="1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163"/>
      <c r="M2" s="6"/>
      <c r="N2" s="6"/>
      <c r="O2" s="6"/>
      <c r="P2" s="6"/>
      <c r="Q2" s="6"/>
      <c r="R2" s="6"/>
      <c r="S2" s="163"/>
      <c r="T2" s="6"/>
      <c r="U2" s="6"/>
      <c r="V2" s="6"/>
      <c r="W2" s="6"/>
    </row>
    <row r="3" spans="1:23" s="1" customFormat="1" ht="21" x14ac:dyDescent="0.35">
      <c r="A3" s="488" t="s">
        <v>43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233"/>
    </row>
    <row r="4" spans="1:23" s="1" customFormat="1" ht="26.25" x14ac:dyDescent="0.4">
      <c r="A4" s="698" t="s">
        <v>1</v>
      </c>
      <c r="B4" s="698"/>
      <c r="C4" s="81">
        <v>2022</v>
      </c>
      <c r="D4" s="16"/>
      <c r="G4" s="699" t="s">
        <v>6</v>
      </c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234"/>
    </row>
    <row r="5" spans="1:23" s="1" customFormat="1" ht="26.25" x14ac:dyDescent="0.4">
      <c r="A5" s="239"/>
      <c r="B5" s="239" t="s">
        <v>18</v>
      </c>
      <c r="C5" s="81" t="s">
        <v>178</v>
      </c>
      <c r="D5" s="16"/>
      <c r="E5" s="86"/>
      <c r="F5" s="86"/>
      <c r="G5" s="699"/>
      <c r="H5" s="699"/>
      <c r="I5" s="699"/>
      <c r="J5" s="699"/>
      <c r="K5" s="699"/>
      <c r="L5" s="699"/>
      <c r="M5" s="699"/>
      <c r="N5" s="699"/>
      <c r="O5" s="699"/>
      <c r="P5" s="699"/>
      <c r="Q5" s="699"/>
      <c r="R5" s="699"/>
      <c r="S5" s="699"/>
      <c r="T5" s="699"/>
      <c r="U5" s="699"/>
      <c r="V5" s="699"/>
      <c r="W5" s="234"/>
    </row>
    <row r="6" spans="1:23" s="1" customFormat="1" ht="26.25" x14ac:dyDescent="0.4">
      <c r="A6" s="698" t="s">
        <v>3</v>
      </c>
      <c r="B6" s="698"/>
      <c r="C6" s="81">
        <v>11130008</v>
      </c>
      <c r="D6" s="16"/>
      <c r="E6" s="86"/>
      <c r="F6" s="86"/>
      <c r="G6" s="699"/>
      <c r="H6" s="699"/>
      <c r="I6" s="699"/>
      <c r="J6" s="699"/>
      <c r="K6" s="699"/>
      <c r="L6" s="699"/>
      <c r="M6" s="699"/>
      <c r="N6" s="699"/>
      <c r="O6" s="699"/>
      <c r="P6" s="699"/>
      <c r="Q6" s="699"/>
      <c r="R6" s="699"/>
      <c r="S6" s="699"/>
      <c r="T6" s="699"/>
      <c r="U6" s="699"/>
      <c r="V6" s="699"/>
      <c r="W6" s="234"/>
    </row>
    <row r="7" spans="1:23" s="1" customFormat="1" ht="26.25" x14ac:dyDescent="0.4">
      <c r="A7" s="698" t="s">
        <v>2</v>
      </c>
      <c r="B7" s="698"/>
      <c r="C7" s="81" t="s">
        <v>87</v>
      </c>
      <c r="D7" s="16"/>
      <c r="E7" s="86"/>
      <c r="F7" s="86"/>
      <c r="G7" s="699"/>
      <c r="H7" s="699"/>
      <c r="I7" s="699"/>
      <c r="J7" s="699"/>
      <c r="K7" s="699"/>
      <c r="L7" s="699"/>
      <c r="M7" s="699"/>
      <c r="N7" s="699"/>
      <c r="O7" s="699"/>
      <c r="P7" s="699"/>
      <c r="Q7" s="699"/>
      <c r="R7" s="699"/>
      <c r="S7" s="699"/>
      <c r="T7" s="699"/>
      <c r="U7" s="699"/>
      <c r="V7" s="699"/>
      <c r="W7" s="234"/>
    </row>
    <row r="8" spans="1:23" s="5" customFormat="1" ht="26.25" x14ac:dyDescent="0.3">
      <c r="A8" s="700" t="s">
        <v>4</v>
      </c>
      <c r="B8" s="700"/>
      <c r="C8" s="81" t="s">
        <v>99</v>
      </c>
      <c r="D8" s="9"/>
      <c r="E8" s="86"/>
      <c r="F8" s="86"/>
      <c r="G8" s="699"/>
      <c r="H8" s="699"/>
      <c r="I8" s="699"/>
      <c r="J8" s="699"/>
      <c r="K8" s="699"/>
      <c r="L8" s="699"/>
      <c r="M8" s="699"/>
      <c r="N8" s="699"/>
      <c r="O8" s="699"/>
      <c r="P8" s="699"/>
      <c r="Q8" s="699"/>
      <c r="R8" s="699"/>
      <c r="S8" s="699"/>
      <c r="T8" s="699"/>
      <c r="U8" s="699"/>
      <c r="V8" s="699"/>
      <c r="W8" s="234"/>
    </row>
    <row r="9" spans="1:23" s="5" customFormat="1" ht="26.25" x14ac:dyDescent="0.3">
      <c r="A9" s="240"/>
      <c r="B9" s="240" t="s">
        <v>11</v>
      </c>
      <c r="C9" s="81" t="s">
        <v>100</v>
      </c>
      <c r="D9" s="9"/>
      <c r="E9" s="86"/>
      <c r="F9" s="86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  <c r="T9" s="699"/>
      <c r="U9" s="699"/>
      <c r="V9" s="699"/>
      <c r="W9" s="234"/>
    </row>
    <row r="10" spans="1:23" s="5" customFormat="1" ht="26.25" x14ac:dyDescent="0.4">
      <c r="A10" s="698" t="s">
        <v>38</v>
      </c>
      <c r="B10" s="698"/>
      <c r="C10" s="164">
        <v>42661</v>
      </c>
      <c r="D10" s="164"/>
      <c r="E10" s="86"/>
      <c r="F10" s="86"/>
      <c r="G10" s="699"/>
      <c r="H10" s="699"/>
      <c r="I10" s="699"/>
      <c r="J10" s="699"/>
      <c r="K10" s="699"/>
      <c r="L10" s="699"/>
      <c r="M10" s="699"/>
      <c r="N10" s="699"/>
      <c r="O10" s="699"/>
      <c r="P10" s="699"/>
      <c r="Q10" s="699"/>
      <c r="R10" s="699"/>
      <c r="S10" s="699"/>
      <c r="T10" s="699"/>
      <c r="U10" s="699"/>
      <c r="V10" s="699"/>
      <c r="W10" s="234"/>
    </row>
    <row r="11" spans="1:23" s="5" customFormat="1" ht="26.25" x14ac:dyDescent="0.4">
      <c r="A11" s="698" t="s">
        <v>39</v>
      </c>
      <c r="B11" s="698"/>
      <c r="C11" s="164">
        <v>44679</v>
      </c>
      <c r="D11" s="9"/>
      <c r="E11" s="86"/>
      <c r="F11" s="86"/>
      <c r="G11" s="699"/>
      <c r="H11" s="699"/>
      <c r="I11" s="699"/>
      <c r="J11" s="699"/>
      <c r="K11" s="699"/>
      <c r="L11" s="699"/>
      <c r="M11" s="699"/>
      <c r="N11" s="699"/>
      <c r="O11" s="699"/>
      <c r="P11" s="699"/>
      <c r="Q11" s="699"/>
      <c r="R11" s="699"/>
      <c r="S11" s="699"/>
      <c r="T11" s="699"/>
      <c r="U11" s="699"/>
      <c r="V11" s="699"/>
      <c r="W11" s="234"/>
    </row>
    <row r="13" spans="1:23" ht="21" x14ac:dyDescent="0.35">
      <c r="A13" s="488" t="s">
        <v>44</v>
      </c>
      <c r="B13" s="488"/>
      <c r="C13" s="488"/>
      <c r="D13" s="488"/>
      <c r="E13" s="488"/>
      <c r="F13" s="488"/>
      <c r="G13" s="488"/>
      <c r="H13" s="488"/>
      <c r="I13" s="488"/>
      <c r="J13" s="488"/>
      <c r="K13" s="488"/>
      <c r="L13" s="488"/>
      <c r="M13" s="488"/>
      <c r="N13" s="488"/>
      <c r="O13" s="488"/>
      <c r="P13" s="488"/>
      <c r="Q13" s="488"/>
      <c r="R13" s="488"/>
      <c r="S13" s="488"/>
      <c r="T13" s="488"/>
      <c r="U13" s="488"/>
      <c r="V13" s="488"/>
      <c r="W13" s="233"/>
    </row>
    <row r="14" spans="1:23" ht="21" x14ac:dyDescent="0.25">
      <c r="A14" s="701"/>
      <c r="B14" s="701"/>
      <c r="C14" s="701"/>
      <c r="D14" s="701"/>
      <c r="E14" s="701"/>
      <c r="F14" s="701"/>
      <c r="G14" s="701"/>
      <c r="H14" s="701"/>
      <c r="I14" s="701"/>
      <c r="J14" s="701"/>
      <c r="K14" s="701"/>
      <c r="L14" s="701"/>
      <c r="M14" s="701"/>
      <c r="N14" s="701"/>
      <c r="O14" s="701"/>
      <c r="P14" s="701"/>
      <c r="Q14" s="701"/>
      <c r="R14" s="701"/>
      <c r="S14" s="701"/>
      <c r="T14" s="701"/>
      <c r="U14" s="701"/>
      <c r="V14" s="701"/>
      <c r="W14" s="238"/>
    </row>
    <row r="15" spans="1:23" ht="34.5" thickBot="1" x14ac:dyDescent="0.55000000000000004">
      <c r="A15" s="102" t="s">
        <v>37</v>
      </c>
      <c r="B15" s="635">
        <v>2018</v>
      </c>
      <c r="C15" s="636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6"/>
      <c r="S15" s="636"/>
      <c r="T15" s="637"/>
      <c r="U15" s="638"/>
      <c r="V15" s="85"/>
      <c r="W15" s="85"/>
    </row>
    <row r="16" spans="1:23" ht="159" customHeight="1" thickBot="1" x14ac:dyDescent="0.3">
      <c r="A16" s="639" t="s">
        <v>40</v>
      </c>
      <c r="B16" s="642" t="s">
        <v>41</v>
      </c>
      <c r="C16" s="643"/>
      <c r="D16" s="644"/>
      <c r="E16" s="644" t="s">
        <v>42</v>
      </c>
      <c r="F16" s="651" t="s">
        <v>62</v>
      </c>
      <c r="G16" s="652"/>
      <c r="H16" s="653" t="s">
        <v>78</v>
      </c>
      <c r="I16" s="654"/>
      <c r="J16" s="655" t="s">
        <v>79</v>
      </c>
      <c r="K16" s="656"/>
      <c r="L16" s="657"/>
      <c r="M16" s="658" t="s">
        <v>80</v>
      </c>
      <c r="N16" s="659"/>
      <c r="O16" s="660"/>
      <c r="P16" s="661" t="s">
        <v>81</v>
      </c>
      <c r="Q16" s="662"/>
      <c r="R16" s="663" t="s">
        <v>82</v>
      </c>
      <c r="S16" s="664"/>
      <c r="T16" s="665" t="s">
        <v>83</v>
      </c>
      <c r="U16" s="666"/>
      <c r="V16" s="667"/>
    </row>
    <row r="17" spans="1:23" ht="30" customHeight="1" x14ac:dyDescent="0.25">
      <c r="A17" s="640"/>
      <c r="B17" s="645"/>
      <c r="C17" s="646"/>
      <c r="D17" s="647"/>
      <c r="E17" s="647"/>
      <c r="F17" s="569" t="s">
        <v>47</v>
      </c>
      <c r="G17" s="571" t="s">
        <v>46</v>
      </c>
      <c r="H17" s="573" t="s">
        <v>73</v>
      </c>
      <c r="I17" s="575" t="s">
        <v>74</v>
      </c>
      <c r="J17" s="577" t="s">
        <v>48</v>
      </c>
      <c r="K17" s="545" t="s">
        <v>36</v>
      </c>
      <c r="L17" s="579" t="s">
        <v>35</v>
      </c>
      <c r="M17" s="545" t="s">
        <v>48</v>
      </c>
      <c r="N17" s="545" t="s">
        <v>36</v>
      </c>
      <c r="O17" s="548" t="s">
        <v>35</v>
      </c>
      <c r="P17" s="550" t="s">
        <v>75</v>
      </c>
      <c r="Q17" s="552" t="s">
        <v>76</v>
      </c>
      <c r="R17" s="554" t="s">
        <v>77</v>
      </c>
      <c r="S17" s="542" t="s">
        <v>76</v>
      </c>
      <c r="T17" s="668"/>
      <c r="U17" s="669"/>
      <c r="V17" s="670"/>
    </row>
    <row r="18" spans="1:23" ht="66" customHeight="1" thickBot="1" x14ac:dyDescent="0.3">
      <c r="A18" s="641"/>
      <c r="B18" s="648"/>
      <c r="C18" s="649"/>
      <c r="D18" s="650"/>
      <c r="E18" s="650"/>
      <c r="F18" s="570"/>
      <c r="G18" s="572"/>
      <c r="H18" s="574"/>
      <c r="I18" s="576"/>
      <c r="J18" s="578"/>
      <c r="K18" s="547"/>
      <c r="L18" s="580"/>
      <c r="M18" s="546"/>
      <c r="N18" s="547"/>
      <c r="O18" s="549"/>
      <c r="P18" s="551"/>
      <c r="Q18" s="553"/>
      <c r="R18" s="555"/>
      <c r="S18" s="543"/>
      <c r="T18" s="671"/>
      <c r="U18" s="672"/>
      <c r="V18" s="673"/>
    </row>
    <row r="19" spans="1:23" s="259" customFormat="1" ht="75.75" customHeight="1" x14ac:dyDescent="0.35">
      <c r="A19" s="242" t="s">
        <v>110</v>
      </c>
      <c r="B19" s="693"/>
      <c r="C19" s="694"/>
      <c r="D19" s="695"/>
      <c r="E19" s="243"/>
      <c r="F19" s="244"/>
      <c r="G19" s="245"/>
      <c r="H19" s="246"/>
      <c r="I19" s="247"/>
      <c r="J19" s="246"/>
      <c r="K19" s="248"/>
      <c r="L19" s="249"/>
      <c r="M19" s="250"/>
      <c r="N19" s="251"/>
      <c r="O19" s="252"/>
      <c r="P19" s="246"/>
      <c r="Q19" s="253"/>
      <c r="R19" s="254"/>
      <c r="S19" s="255"/>
      <c r="T19" s="256"/>
      <c r="U19" s="257"/>
      <c r="V19" s="258"/>
    </row>
    <row r="20" spans="1:23" s="277" customFormat="1" ht="75.75" customHeight="1" x14ac:dyDescent="0.25">
      <c r="A20" s="260" t="s">
        <v>111</v>
      </c>
      <c r="B20" s="686" t="s">
        <v>112</v>
      </c>
      <c r="C20" s="687"/>
      <c r="D20" s="688"/>
      <c r="E20" s="261" t="s">
        <v>93</v>
      </c>
      <c r="F20" s="262">
        <v>4</v>
      </c>
      <c r="G20" s="263">
        <v>8700000</v>
      </c>
      <c r="H20" s="264"/>
      <c r="I20" s="265"/>
      <c r="J20" s="264"/>
      <c r="K20" s="266"/>
      <c r="L20" s="267"/>
      <c r="M20" s="268">
        <f>G20</f>
        <v>8700000</v>
      </c>
      <c r="N20" s="269">
        <v>0</v>
      </c>
      <c r="O20" s="270">
        <v>0</v>
      </c>
      <c r="P20" s="264">
        <v>0</v>
      </c>
      <c r="Q20" s="271">
        <v>0</v>
      </c>
      <c r="R20" s="272">
        <v>0</v>
      </c>
      <c r="S20" s="273">
        <v>0</v>
      </c>
      <c r="T20" s="274"/>
      <c r="U20" s="275"/>
      <c r="V20" s="276"/>
    </row>
    <row r="21" spans="1:23" s="277" customFormat="1" ht="75.75" customHeight="1" x14ac:dyDescent="0.25">
      <c r="A21" s="260" t="s">
        <v>113</v>
      </c>
      <c r="B21" s="686" t="s">
        <v>114</v>
      </c>
      <c r="C21" s="687"/>
      <c r="D21" s="688"/>
      <c r="E21" s="261" t="s">
        <v>93</v>
      </c>
      <c r="F21" s="262">
        <v>4</v>
      </c>
      <c r="G21" s="263">
        <v>1942328</v>
      </c>
      <c r="H21" s="264"/>
      <c r="I21" s="265"/>
      <c r="J21" s="264"/>
      <c r="K21" s="266"/>
      <c r="L21" s="267"/>
      <c r="M21" s="268">
        <f>G21</f>
        <v>1942328</v>
      </c>
      <c r="N21" s="269">
        <v>0</v>
      </c>
      <c r="O21" s="270">
        <v>0</v>
      </c>
      <c r="P21" s="264">
        <v>0</v>
      </c>
      <c r="Q21" s="271">
        <v>0</v>
      </c>
      <c r="R21" s="272">
        <v>0</v>
      </c>
      <c r="S21" s="273">
        <v>0</v>
      </c>
      <c r="T21" s="274"/>
      <c r="U21" s="275"/>
      <c r="V21" s="276"/>
    </row>
    <row r="22" spans="1:23" s="277" customFormat="1" ht="75.75" customHeight="1" thickBot="1" x14ac:dyDescent="0.3">
      <c r="A22" s="278" t="s">
        <v>107</v>
      </c>
      <c r="B22" s="686" t="s">
        <v>109</v>
      </c>
      <c r="C22" s="687"/>
      <c r="D22" s="688"/>
      <c r="E22" s="261" t="s">
        <v>88</v>
      </c>
      <c r="F22" s="262" t="s">
        <v>88</v>
      </c>
      <c r="G22" s="263">
        <v>9295932</v>
      </c>
      <c r="H22" s="264"/>
      <c r="I22" s="265"/>
      <c r="J22" s="264"/>
      <c r="K22" s="264"/>
      <c r="L22" s="267"/>
      <c r="M22" s="268">
        <f>G22</f>
        <v>9295932</v>
      </c>
      <c r="N22" s="279">
        <v>5478204</v>
      </c>
      <c r="O22" s="280">
        <f>N22/M22</f>
        <v>0.5893119700101076</v>
      </c>
      <c r="P22" s="264" t="s">
        <v>88</v>
      </c>
      <c r="Q22" s="271" t="s">
        <v>88</v>
      </c>
      <c r="R22" s="272">
        <f>N22</f>
        <v>5478204</v>
      </c>
      <c r="S22" s="281">
        <f>O22</f>
        <v>0.5893119700101076</v>
      </c>
      <c r="T22" s="274"/>
      <c r="U22" s="275"/>
      <c r="V22" s="276"/>
    </row>
    <row r="23" spans="1:23" s="259" customFormat="1" ht="75.75" customHeight="1" thickBot="1" x14ac:dyDescent="0.4">
      <c r="A23" s="282"/>
      <c r="B23" s="283"/>
      <c r="C23" s="283"/>
      <c r="D23" s="283"/>
      <c r="E23" s="284"/>
      <c r="F23" s="285"/>
      <c r="G23" s="286">
        <f>SUM(G19:G22)</f>
        <v>19938260</v>
      </c>
      <c r="H23" s="287"/>
      <c r="I23" s="287"/>
      <c r="J23" s="288"/>
      <c r="K23" s="288"/>
      <c r="L23" s="289"/>
      <c r="M23" s="290">
        <f>SUM(M20:M22)</f>
        <v>19938260</v>
      </c>
      <c r="N23" s="290">
        <f>SUM(N20:N22)</f>
        <v>5478204</v>
      </c>
      <c r="O23" s="280">
        <f>N23/M23</f>
        <v>0.27475837911633211</v>
      </c>
      <c r="P23" s="288"/>
      <c r="Q23" s="291"/>
      <c r="R23" s="292"/>
      <c r="S23" s="293">
        <f>+O23</f>
        <v>0.27475837911633211</v>
      </c>
      <c r="T23" s="294"/>
      <c r="U23" s="294"/>
      <c r="V23" s="295"/>
    </row>
    <row r="24" spans="1:23" ht="21.75" thickBot="1" x14ac:dyDescent="0.4">
      <c r="A24" s="689"/>
      <c r="B24" s="690"/>
      <c r="C24" s="690"/>
      <c r="D24" s="690"/>
      <c r="E24" s="690"/>
      <c r="F24" s="690"/>
      <c r="G24" s="690"/>
      <c r="H24" s="690"/>
      <c r="I24" s="690"/>
      <c r="J24" s="690"/>
      <c r="K24" s="690"/>
      <c r="L24" s="690"/>
      <c r="M24" s="690"/>
      <c r="N24" s="690"/>
      <c r="O24" s="690"/>
      <c r="P24" s="690"/>
      <c r="Q24" s="690"/>
      <c r="R24" s="690"/>
      <c r="S24" s="690"/>
      <c r="T24" s="691"/>
      <c r="U24" s="691"/>
      <c r="V24" s="692"/>
      <c r="W24" s="101"/>
    </row>
    <row r="25" spans="1:23" ht="34.5" thickBot="1" x14ac:dyDescent="0.55000000000000004">
      <c r="A25" s="102" t="s">
        <v>37</v>
      </c>
      <c r="B25" s="635">
        <v>2019</v>
      </c>
      <c r="C25" s="636"/>
      <c r="D25" s="636"/>
      <c r="E25" s="636"/>
      <c r="F25" s="636"/>
      <c r="G25" s="636"/>
      <c r="H25" s="636"/>
      <c r="I25" s="636"/>
      <c r="J25" s="636"/>
      <c r="K25" s="636"/>
      <c r="L25" s="636"/>
      <c r="M25" s="636"/>
      <c r="N25" s="636"/>
      <c r="O25" s="636"/>
      <c r="P25" s="636"/>
      <c r="Q25" s="636"/>
      <c r="R25" s="636"/>
      <c r="S25" s="636"/>
      <c r="T25" s="637"/>
      <c r="U25" s="638"/>
      <c r="V25" s="85"/>
      <c r="W25" s="85"/>
    </row>
    <row r="26" spans="1:23" ht="159" customHeight="1" thickBot="1" x14ac:dyDescent="0.3">
      <c r="A26" s="639" t="s">
        <v>40</v>
      </c>
      <c r="B26" s="642" t="s">
        <v>41</v>
      </c>
      <c r="C26" s="643"/>
      <c r="D26" s="644"/>
      <c r="E26" s="644" t="s">
        <v>42</v>
      </c>
      <c r="F26" s="651" t="s">
        <v>62</v>
      </c>
      <c r="G26" s="652"/>
      <c r="H26" s="653" t="s">
        <v>78</v>
      </c>
      <c r="I26" s="654"/>
      <c r="J26" s="655" t="s">
        <v>79</v>
      </c>
      <c r="K26" s="656"/>
      <c r="L26" s="657"/>
      <c r="M26" s="658" t="s">
        <v>80</v>
      </c>
      <c r="N26" s="659"/>
      <c r="O26" s="660"/>
      <c r="P26" s="661" t="s">
        <v>81</v>
      </c>
      <c r="Q26" s="662"/>
      <c r="R26" s="663" t="s">
        <v>82</v>
      </c>
      <c r="S26" s="664"/>
      <c r="T26" s="665" t="s">
        <v>83</v>
      </c>
      <c r="U26" s="666"/>
      <c r="V26" s="667"/>
      <c r="W26" s="98"/>
    </row>
    <row r="27" spans="1:23" ht="30" customHeight="1" x14ac:dyDescent="0.25">
      <c r="A27" s="640"/>
      <c r="B27" s="645"/>
      <c r="C27" s="646"/>
      <c r="D27" s="647"/>
      <c r="E27" s="647"/>
      <c r="F27" s="569" t="s">
        <v>47</v>
      </c>
      <c r="G27" s="571" t="s">
        <v>46</v>
      </c>
      <c r="H27" s="573" t="s">
        <v>73</v>
      </c>
      <c r="I27" s="575" t="s">
        <v>74</v>
      </c>
      <c r="J27" s="577" t="s">
        <v>48</v>
      </c>
      <c r="K27" s="545" t="s">
        <v>36</v>
      </c>
      <c r="L27" s="579" t="s">
        <v>35</v>
      </c>
      <c r="M27" s="545" t="s">
        <v>48</v>
      </c>
      <c r="N27" s="545" t="s">
        <v>36</v>
      </c>
      <c r="O27" s="548" t="s">
        <v>35</v>
      </c>
      <c r="P27" s="550" t="s">
        <v>75</v>
      </c>
      <c r="Q27" s="552" t="s">
        <v>76</v>
      </c>
      <c r="R27" s="554" t="s">
        <v>77</v>
      </c>
      <c r="S27" s="542" t="s">
        <v>76</v>
      </c>
      <c r="T27" s="668"/>
      <c r="U27" s="669"/>
      <c r="V27" s="670"/>
      <c r="W27" s="99"/>
    </row>
    <row r="28" spans="1:23" ht="66" customHeight="1" thickBot="1" x14ac:dyDescent="0.3">
      <c r="A28" s="641"/>
      <c r="B28" s="648"/>
      <c r="C28" s="649"/>
      <c r="D28" s="650"/>
      <c r="E28" s="650"/>
      <c r="F28" s="570"/>
      <c r="G28" s="572"/>
      <c r="H28" s="574"/>
      <c r="I28" s="576"/>
      <c r="J28" s="578"/>
      <c r="K28" s="547"/>
      <c r="L28" s="580"/>
      <c r="M28" s="546"/>
      <c r="N28" s="547"/>
      <c r="O28" s="549"/>
      <c r="P28" s="551"/>
      <c r="Q28" s="553"/>
      <c r="R28" s="555"/>
      <c r="S28" s="543"/>
      <c r="T28" s="671"/>
      <c r="U28" s="672"/>
      <c r="V28" s="673"/>
      <c r="W28" s="99"/>
    </row>
    <row r="29" spans="1:23" s="173" customFormat="1" ht="46.5" x14ac:dyDescent="0.25">
      <c r="A29" s="296" t="s">
        <v>115</v>
      </c>
      <c r="B29" s="683"/>
      <c r="C29" s="684"/>
      <c r="D29" s="685"/>
      <c r="E29" s="237"/>
      <c r="F29" s="93"/>
      <c r="G29" s="94"/>
      <c r="H29" s="83"/>
      <c r="I29" s="140"/>
      <c r="J29" s="83"/>
      <c r="K29" s="84"/>
      <c r="L29" s="87"/>
      <c r="M29" s="96"/>
      <c r="N29" s="96"/>
      <c r="O29" s="176"/>
      <c r="P29" s="83"/>
      <c r="Q29" s="141"/>
      <c r="R29" s="142"/>
      <c r="S29" s="143"/>
      <c r="T29" s="177"/>
      <c r="U29" s="178"/>
      <c r="V29" s="179"/>
      <c r="W29" s="180"/>
    </row>
    <row r="30" spans="1:23" s="173" customFormat="1" ht="52.5" customHeight="1" x14ac:dyDescent="0.25">
      <c r="A30" s="674" t="s">
        <v>111</v>
      </c>
      <c r="B30" s="677" t="s">
        <v>116</v>
      </c>
      <c r="C30" s="678"/>
      <c r="D30" s="679"/>
      <c r="E30" s="165" t="s">
        <v>103</v>
      </c>
      <c r="F30" s="174">
        <v>4</v>
      </c>
      <c r="G30" s="181">
        <v>10160400</v>
      </c>
      <c r="H30" s="182">
        <v>43466</v>
      </c>
      <c r="I30" s="183">
        <v>43585</v>
      </c>
      <c r="J30" s="144">
        <v>4</v>
      </c>
      <c r="K30" s="166">
        <v>4</v>
      </c>
      <c r="L30" s="167">
        <f>K30/J30</f>
        <v>1</v>
      </c>
      <c r="M30" s="184">
        <v>11589400</v>
      </c>
      <c r="N30" s="184">
        <v>10019989.68</v>
      </c>
      <c r="O30" s="185">
        <f>N30/M30</f>
        <v>0.8645822631024902</v>
      </c>
      <c r="P30" s="186">
        <f>K30</f>
        <v>4</v>
      </c>
      <c r="Q30" s="199">
        <f>+L30</f>
        <v>1</v>
      </c>
      <c r="R30" s="146">
        <f>N30</f>
        <v>10019989.68</v>
      </c>
      <c r="S30" s="169">
        <f>O30</f>
        <v>0.8645822631024902</v>
      </c>
      <c r="T30" s="170"/>
      <c r="U30" s="171"/>
      <c r="V30" s="172"/>
      <c r="W30" s="187"/>
    </row>
    <row r="31" spans="1:23" s="173" customFormat="1" ht="66.75" customHeight="1" x14ac:dyDescent="0.25">
      <c r="A31" s="675"/>
      <c r="B31" s="677" t="s">
        <v>117</v>
      </c>
      <c r="C31" s="678"/>
      <c r="D31" s="679"/>
      <c r="E31" s="165" t="s">
        <v>105</v>
      </c>
      <c r="F31" s="174">
        <v>16824</v>
      </c>
      <c r="G31" s="181">
        <v>95715930</v>
      </c>
      <c r="H31" s="182">
        <v>43585</v>
      </c>
      <c r="I31" s="183">
        <v>43830</v>
      </c>
      <c r="J31" s="144">
        <v>16824</v>
      </c>
      <c r="K31" s="166">
        <v>0</v>
      </c>
      <c r="L31" s="167">
        <f t="shared" ref="L31" si="0">K31/J31</f>
        <v>0</v>
      </c>
      <c r="M31" s="184">
        <v>95715930</v>
      </c>
      <c r="N31" s="184">
        <v>43480</v>
      </c>
      <c r="O31" s="185">
        <f t="shared" ref="O31:O33" si="1">N31/M31</f>
        <v>4.542608529217655E-4</v>
      </c>
      <c r="P31" s="186">
        <f t="shared" ref="P31:Q33" si="2">K31</f>
        <v>0</v>
      </c>
      <c r="Q31" s="199">
        <f>+L31</f>
        <v>0</v>
      </c>
      <c r="R31" s="146">
        <f t="shared" ref="R31:S35" si="3">N31</f>
        <v>43480</v>
      </c>
      <c r="S31" s="169">
        <f t="shared" si="3"/>
        <v>4.542608529217655E-4</v>
      </c>
      <c r="T31" s="170"/>
      <c r="U31" s="171"/>
      <c r="V31" s="172"/>
      <c r="W31" s="187"/>
    </row>
    <row r="32" spans="1:23" s="173" customFormat="1" ht="53.25" customHeight="1" x14ac:dyDescent="0.25">
      <c r="A32" s="676"/>
      <c r="B32" s="677" t="s">
        <v>106</v>
      </c>
      <c r="C32" s="678"/>
      <c r="D32" s="679"/>
      <c r="E32" s="165" t="s">
        <v>103</v>
      </c>
      <c r="F32" s="174"/>
      <c r="G32" s="181"/>
      <c r="H32" s="144"/>
      <c r="I32" s="145"/>
      <c r="J32" s="144" t="s">
        <v>88</v>
      </c>
      <c r="K32" s="144" t="s">
        <v>88</v>
      </c>
      <c r="L32" s="167"/>
      <c r="M32" s="184">
        <v>14756210</v>
      </c>
      <c r="N32" s="184">
        <v>2636510</v>
      </c>
      <c r="O32" s="185">
        <f t="shared" si="1"/>
        <v>0.17867121706725508</v>
      </c>
      <c r="P32" s="297" t="str">
        <f t="shared" si="2"/>
        <v>N/A</v>
      </c>
      <c r="Q32" s="298">
        <f t="shared" si="2"/>
        <v>0</v>
      </c>
      <c r="R32" s="299">
        <f t="shared" si="3"/>
        <v>2636510</v>
      </c>
      <c r="S32" s="169">
        <f t="shared" si="3"/>
        <v>0.17867121706725508</v>
      </c>
      <c r="T32" s="170"/>
      <c r="U32" s="171"/>
      <c r="V32" s="172"/>
      <c r="W32" s="187"/>
    </row>
    <row r="33" spans="1:23" s="173" customFormat="1" ht="53.25" customHeight="1" x14ac:dyDescent="0.25">
      <c r="A33" s="300" t="s">
        <v>107</v>
      </c>
      <c r="B33" s="677" t="s">
        <v>118</v>
      </c>
      <c r="C33" s="678"/>
      <c r="D33" s="679"/>
      <c r="E33" s="165" t="s">
        <v>95</v>
      </c>
      <c r="F33" s="188"/>
      <c r="G33" s="189"/>
      <c r="H33" s="182"/>
      <c r="I33" s="183"/>
      <c r="J33" s="186" t="s">
        <v>88</v>
      </c>
      <c r="K33" s="186" t="s">
        <v>88</v>
      </c>
      <c r="L33" s="167"/>
      <c r="M33" s="184">
        <v>10059539</v>
      </c>
      <c r="N33" s="184">
        <v>4373636.1100000003</v>
      </c>
      <c r="O33" s="185">
        <f t="shared" si="1"/>
        <v>0.43477500410307074</v>
      </c>
      <c r="P33" s="297" t="str">
        <f t="shared" si="2"/>
        <v>N/A</v>
      </c>
      <c r="Q33" s="298">
        <f t="shared" si="2"/>
        <v>0</v>
      </c>
      <c r="R33" s="299">
        <f t="shared" si="3"/>
        <v>4373636.1100000003</v>
      </c>
      <c r="S33" s="169">
        <f t="shared" si="3"/>
        <v>0.43477500410307074</v>
      </c>
      <c r="T33" s="170"/>
      <c r="U33" s="171"/>
      <c r="V33" s="172"/>
      <c r="W33" s="180"/>
    </row>
    <row r="34" spans="1:23" ht="23.25" customHeight="1" thickBot="1" x14ac:dyDescent="0.5">
      <c r="A34" s="301"/>
      <c r="B34" s="680"/>
      <c r="C34" s="681"/>
      <c r="D34" s="682"/>
      <c r="E34" s="103"/>
      <c r="F34" s="95"/>
      <c r="G34" s="181">
        <f>SUM(G30:G33)</f>
        <v>105876330</v>
      </c>
      <c r="H34" s="147"/>
      <c r="I34" s="148"/>
      <c r="J34" s="88">
        <f>SUM(J30:J33)</f>
        <v>16828</v>
      </c>
      <c r="K34" s="88">
        <f>SUM(K30:K33)</f>
        <v>4</v>
      </c>
      <c r="L34" s="191">
        <f>K34/J34</f>
        <v>2.3769907297361539E-4</v>
      </c>
      <c r="M34" s="97"/>
      <c r="N34" s="192"/>
      <c r="O34" s="193"/>
      <c r="P34" s="88"/>
      <c r="Q34" s="149"/>
      <c r="R34" s="150"/>
      <c r="S34" s="169"/>
      <c r="T34" s="151"/>
      <c r="U34" s="152"/>
      <c r="V34" s="153"/>
      <c r="W34" s="100"/>
    </row>
    <row r="35" spans="1:23" ht="21.75" thickBot="1" x14ac:dyDescent="0.4">
      <c r="A35" s="302"/>
      <c r="B35" s="194"/>
      <c r="C35" s="194"/>
      <c r="D35" s="194"/>
      <c r="E35" s="194"/>
      <c r="F35" s="194"/>
      <c r="G35" s="194"/>
      <c r="H35" s="194"/>
      <c r="I35" s="194"/>
      <c r="J35" s="194"/>
      <c r="K35" s="194"/>
      <c r="L35" s="195"/>
      <c r="M35" s="196">
        <f>SUM(M30:M34)</f>
        <v>132121079</v>
      </c>
      <c r="N35" s="196">
        <f>SUM(N30:N34)</f>
        <v>17073615.789999999</v>
      </c>
      <c r="O35" s="190">
        <f>N35/M35</f>
        <v>0.12922703870742683</v>
      </c>
      <c r="P35" s="194"/>
      <c r="Q35" s="195">
        <f>+L34</f>
        <v>2.3769907297361539E-4</v>
      </c>
      <c r="R35" s="200">
        <f>SUM(R30:R34)</f>
        <v>17073615.789999999</v>
      </c>
      <c r="S35" s="303">
        <f t="shared" si="3"/>
        <v>0.12922703870742683</v>
      </c>
      <c r="T35" s="197"/>
      <c r="U35" s="197"/>
      <c r="V35" s="198"/>
      <c r="W35" s="101"/>
    </row>
    <row r="36" spans="1:23" ht="34.5" thickBot="1" x14ac:dyDescent="0.55000000000000004">
      <c r="A36" s="102" t="s">
        <v>37</v>
      </c>
      <c r="B36" s="635">
        <v>2020</v>
      </c>
      <c r="C36" s="636"/>
      <c r="D36" s="636"/>
      <c r="E36" s="636"/>
      <c r="F36" s="636"/>
      <c r="G36" s="636"/>
      <c r="H36" s="636"/>
      <c r="I36" s="636"/>
      <c r="J36" s="636"/>
      <c r="K36" s="636"/>
      <c r="L36" s="636"/>
      <c r="M36" s="636"/>
      <c r="N36" s="636"/>
      <c r="O36" s="636"/>
      <c r="P36" s="636"/>
      <c r="Q36" s="636"/>
      <c r="R36" s="636"/>
      <c r="S36" s="636"/>
      <c r="T36" s="637"/>
      <c r="U36" s="638"/>
      <c r="V36" s="85"/>
      <c r="W36" s="101"/>
    </row>
    <row r="37" spans="1:23" ht="95.25" customHeight="1" thickBot="1" x14ac:dyDescent="0.35">
      <c r="A37" s="639" t="s">
        <v>40</v>
      </c>
      <c r="B37" s="642" t="s">
        <v>41</v>
      </c>
      <c r="C37" s="643"/>
      <c r="D37" s="644"/>
      <c r="E37" s="644" t="s">
        <v>42</v>
      </c>
      <c r="F37" s="651" t="s">
        <v>62</v>
      </c>
      <c r="G37" s="652"/>
      <c r="H37" s="653" t="s">
        <v>78</v>
      </c>
      <c r="I37" s="654"/>
      <c r="J37" s="655" t="s">
        <v>79</v>
      </c>
      <c r="K37" s="656"/>
      <c r="L37" s="657"/>
      <c r="M37" s="658" t="s">
        <v>80</v>
      </c>
      <c r="N37" s="659"/>
      <c r="O37" s="660"/>
      <c r="P37" s="661" t="s">
        <v>81</v>
      </c>
      <c r="Q37" s="662"/>
      <c r="R37" s="663" t="s">
        <v>82</v>
      </c>
      <c r="S37" s="664"/>
      <c r="T37" s="665" t="s">
        <v>83</v>
      </c>
      <c r="U37" s="666"/>
      <c r="V37" s="667"/>
      <c r="W37" s="101"/>
    </row>
    <row r="38" spans="1:23" ht="18.75" x14ac:dyDescent="0.3">
      <c r="A38" s="640"/>
      <c r="B38" s="645"/>
      <c r="C38" s="646"/>
      <c r="D38" s="647"/>
      <c r="E38" s="647"/>
      <c r="F38" s="569" t="s">
        <v>47</v>
      </c>
      <c r="G38" s="571" t="s">
        <v>46</v>
      </c>
      <c r="H38" s="573" t="s">
        <v>73</v>
      </c>
      <c r="I38" s="575" t="s">
        <v>74</v>
      </c>
      <c r="J38" s="577" t="s">
        <v>48</v>
      </c>
      <c r="K38" s="545" t="s">
        <v>36</v>
      </c>
      <c r="L38" s="579" t="s">
        <v>35</v>
      </c>
      <c r="M38" s="545" t="s">
        <v>48</v>
      </c>
      <c r="N38" s="545" t="s">
        <v>36</v>
      </c>
      <c r="O38" s="548" t="s">
        <v>35</v>
      </c>
      <c r="P38" s="550" t="s">
        <v>75</v>
      </c>
      <c r="Q38" s="552" t="s">
        <v>76</v>
      </c>
      <c r="R38" s="554" t="s">
        <v>77</v>
      </c>
      <c r="S38" s="542" t="s">
        <v>76</v>
      </c>
      <c r="T38" s="668"/>
      <c r="U38" s="669"/>
      <c r="V38" s="670"/>
      <c r="W38" s="101"/>
    </row>
    <row r="39" spans="1:23" ht="50.25" customHeight="1" thickBot="1" x14ac:dyDescent="0.35">
      <c r="A39" s="641"/>
      <c r="B39" s="648"/>
      <c r="C39" s="649"/>
      <c r="D39" s="650"/>
      <c r="E39" s="650"/>
      <c r="F39" s="570"/>
      <c r="G39" s="572"/>
      <c r="H39" s="574"/>
      <c r="I39" s="576"/>
      <c r="J39" s="578"/>
      <c r="K39" s="547"/>
      <c r="L39" s="580"/>
      <c r="M39" s="546"/>
      <c r="N39" s="547"/>
      <c r="O39" s="549"/>
      <c r="P39" s="551"/>
      <c r="Q39" s="553"/>
      <c r="R39" s="555"/>
      <c r="S39" s="543"/>
      <c r="T39" s="671"/>
      <c r="U39" s="672"/>
      <c r="V39" s="673"/>
      <c r="W39" s="101"/>
    </row>
    <row r="40" spans="1:23" s="321" customFormat="1" ht="49.5" customHeight="1" x14ac:dyDescent="0.4">
      <c r="A40" s="304" t="s">
        <v>119</v>
      </c>
      <c r="B40" s="632"/>
      <c r="C40" s="633"/>
      <c r="D40" s="634"/>
      <c r="E40" s="305"/>
      <c r="F40" s="306"/>
      <c r="G40" s="307"/>
      <c r="H40" s="308"/>
      <c r="I40" s="309"/>
      <c r="J40" s="308"/>
      <c r="K40" s="310"/>
      <c r="L40" s="311"/>
      <c r="M40" s="312"/>
      <c r="N40" s="312"/>
      <c r="O40" s="313"/>
      <c r="P40" s="308"/>
      <c r="Q40" s="314"/>
      <c r="R40" s="315"/>
      <c r="S40" s="316"/>
      <c r="T40" s="317"/>
      <c r="U40" s="318"/>
      <c r="V40" s="319"/>
      <c r="W40" s="320"/>
    </row>
    <row r="41" spans="1:23" s="321" customFormat="1" ht="51.75" customHeight="1" x14ac:dyDescent="0.4">
      <c r="A41" s="539" t="s">
        <v>111</v>
      </c>
      <c r="B41" s="533" t="s">
        <v>116</v>
      </c>
      <c r="C41" s="534"/>
      <c r="D41" s="535"/>
      <c r="E41" s="322" t="s">
        <v>103</v>
      </c>
      <c r="F41" s="323">
        <v>6</v>
      </c>
      <c r="G41" s="324">
        <v>2302575</v>
      </c>
      <c r="H41" s="325">
        <v>43831</v>
      </c>
      <c r="I41" s="326">
        <v>43951</v>
      </c>
      <c r="J41" s="327">
        <v>5</v>
      </c>
      <c r="K41" s="328">
        <v>0</v>
      </c>
      <c r="L41" s="329">
        <f>K41/J41</f>
        <v>0</v>
      </c>
      <c r="M41" s="330">
        <v>1416000</v>
      </c>
      <c r="N41" s="330">
        <v>451000</v>
      </c>
      <c r="O41" s="331">
        <f t="shared" ref="O41:O47" si="4">N41/M41</f>
        <v>0.31850282485875708</v>
      </c>
      <c r="P41" s="332">
        <f t="shared" ref="P41:P47" si="5">K41</f>
        <v>0</v>
      </c>
      <c r="Q41" s="333">
        <f t="shared" ref="Q41:Q47" si="6">+L41</f>
        <v>0</v>
      </c>
      <c r="R41" s="334">
        <f t="shared" ref="R41:S47" si="7">N41</f>
        <v>451000</v>
      </c>
      <c r="S41" s="335">
        <f t="shared" si="7"/>
        <v>0.31850282485875708</v>
      </c>
      <c r="T41" s="336"/>
      <c r="U41" s="337"/>
      <c r="V41" s="338"/>
      <c r="W41" s="320"/>
    </row>
    <row r="42" spans="1:23" s="321" customFormat="1" ht="51.75" customHeight="1" x14ac:dyDescent="0.4">
      <c r="A42" s="540"/>
      <c r="B42" s="533" t="s">
        <v>117</v>
      </c>
      <c r="C42" s="534"/>
      <c r="D42" s="535"/>
      <c r="E42" s="322" t="s">
        <v>105</v>
      </c>
      <c r="F42" s="323">
        <v>16824</v>
      </c>
      <c r="G42" s="324">
        <v>68191848</v>
      </c>
      <c r="H42" s="325">
        <v>43951</v>
      </c>
      <c r="I42" s="326">
        <v>44196</v>
      </c>
      <c r="J42" s="327">
        <v>10526</v>
      </c>
      <c r="K42" s="328">
        <v>203</v>
      </c>
      <c r="L42" s="329">
        <f t="shared" ref="L42:L44" si="8">K42/J42</f>
        <v>1.928557856735702E-2</v>
      </c>
      <c r="M42" s="330">
        <v>53769183</v>
      </c>
      <c r="N42" s="330">
        <v>779440</v>
      </c>
      <c r="O42" s="331">
        <f t="shared" si="4"/>
        <v>1.449603576829501E-2</v>
      </c>
      <c r="P42" s="332">
        <f t="shared" si="5"/>
        <v>203</v>
      </c>
      <c r="Q42" s="333">
        <f t="shared" si="6"/>
        <v>1.928557856735702E-2</v>
      </c>
      <c r="R42" s="334">
        <f t="shared" si="7"/>
        <v>779440</v>
      </c>
      <c r="S42" s="335">
        <f t="shared" si="7"/>
        <v>1.449603576829501E-2</v>
      </c>
      <c r="T42" s="336"/>
      <c r="U42" s="337"/>
      <c r="V42" s="338"/>
      <c r="W42" s="320"/>
    </row>
    <row r="43" spans="1:23" s="321" customFormat="1" ht="51.75" customHeight="1" x14ac:dyDescent="0.4">
      <c r="A43" s="544"/>
      <c r="B43" s="533" t="s">
        <v>106</v>
      </c>
      <c r="C43" s="534"/>
      <c r="D43" s="535"/>
      <c r="E43" s="322" t="s">
        <v>103</v>
      </c>
      <c r="F43" s="323">
        <v>5</v>
      </c>
      <c r="G43" s="324">
        <v>20207600</v>
      </c>
      <c r="H43" s="325">
        <v>43951</v>
      </c>
      <c r="I43" s="326">
        <v>44196</v>
      </c>
      <c r="J43" s="327">
        <v>5</v>
      </c>
      <c r="K43" s="328">
        <v>0</v>
      </c>
      <c r="L43" s="329">
        <f t="shared" si="8"/>
        <v>0</v>
      </c>
      <c r="M43" s="330">
        <v>12782600</v>
      </c>
      <c r="N43" s="330">
        <v>0</v>
      </c>
      <c r="O43" s="331">
        <f t="shared" si="4"/>
        <v>0</v>
      </c>
      <c r="P43" s="332">
        <f t="shared" si="5"/>
        <v>0</v>
      </c>
      <c r="Q43" s="333">
        <f t="shared" si="6"/>
        <v>0</v>
      </c>
      <c r="R43" s="334">
        <f t="shared" si="7"/>
        <v>0</v>
      </c>
      <c r="S43" s="335">
        <f t="shared" si="7"/>
        <v>0</v>
      </c>
      <c r="T43" s="336"/>
      <c r="U43" s="337"/>
      <c r="V43" s="338"/>
      <c r="W43" s="320"/>
    </row>
    <row r="44" spans="1:23" s="321" customFormat="1" ht="105" x14ac:dyDescent="0.4">
      <c r="A44" s="339" t="s">
        <v>120</v>
      </c>
      <c r="B44" s="533" t="s">
        <v>121</v>
      </c>
      <c r="C44" s="534"/>
      <c r="D44" s="535"/>
      <c r="E44" s="322" t="s">
        <v>122</v>
      </c>
      <c r="F44" s="340">
        <v>1</v>
      </c>
      <c r="G44" s="341">
        <v>1100000</v>
      </c>
      <c r="H44" s="325">
        <v>43951</v>
      </c>
      <c r="I44" s="326">
        <v>44196</v>
      </c>
      <c r="J44" s="327">
        <v>1</v>
      </c>
      <c r="K44" s="328">
        <v>0</v>
      </c>
      <c r="L44" s="329">
        <f t="shared" si="8"/>
        <v>0</v>
      </c>
      <c r="M44" s="330">
        <v>1100000</v>
      </c>
      <c r="N44" s="330">
        <v>870000</v>
      </c>
      <c r="O44" s="331">
        <f t="shared" si="4"/>
        <v>0.79090909090909089</v>
      </c>
      <c r="P44" s="332">
        <f t="shared" si="5"/>
        <v>0</v>
      </c>
      <c r="Q44" s="333">
        <f t="shared" si="6"/>
        <v>0</v>
      </c>
      <c r="R44" s="334">
        <f t="shared" si="7"/>
        <v>870000</v>
      </c>
      <c r="S44" s="335">
        <f t="shared" si="7"/>
        <v>0.79090909090909089</v>
      </c>
      <c r="T44" s="336"/>
      <c r="U44" s="337"/>
      <c r="V44" s="338"/>
      <c r="W44" s="320"/>
    </row>
    <row r="45" spans="1:23" s="321" customFormat="1" ht="51.75" customHeight="1" x14ac:dyDescent="0.4">
      <c r="A45" s="342" t="s">
        <v>107</v>
      </c>
      <c r="B45" s="533" t="s">
        <v>118</v>
      </c>
      <c r="C45" s="534"/>
      <c r="D45" s="535"/>
      <c r="E45" s="322" t="s">
        <v>95</v>
      </c>
      <c r="F45" s="340" t="s">
        <v>88</v>
      </c>
      <c r="G45" s="341">
        <v>7734977</v>
      </c>
      <c r="H45" s="325">
        <v>43831</v>
      </c>
      <c r="I45" s="326">
        <v>44196</v>
      </c>
      <c r="J45" s="332" t="s">
        <v>88</v>
      </c>
      <c r="K45" s="343"/>
      <c r="L45" s="329">
        <v>0</v>
      </c>
      <c r="M45" s="330">
        <v>1291099</v>
      </c>
      <c r="N45" s="330">
        <v>171290</v>
      </c>
      <c r="O45" s="331">
        <f t="shared" si="4"/>
        <v>0.13266991919287366</v>
      </c>
      <c r="P45" s="332">
        <f t="shared" si="5"/>
        <v>0</v>
      </c>
      <c r="Q45" s="333">
        <f t="shared" si="6"/>
        <v>0</v>
      </c>
      <c r="R45" s="334">
        <f t="shared" si="7"/>
        <v>171290</v>
      </c>
      <c r="S45" s="335">
        <f t="shared" si="7"/>
        <v>0.13266991919287366</v>
      </c>
      <c r="T45" s="336"/>
      <c r="U45" s="337"/>
      <c r="V45" s="338"/>
      <c r="W45" s="320"/>
    </row>
    <row r="46" spans="1:23" s="321" customFormat="1" ht="51.75" customHeight="1" x14ac:dyDescent="0.4">
      <c r="A46" s="344"/>
      <c r="B46" s="533" t="s">
        <v>118</v>
      </c>
      <c r="C46" s="534"/>
      <c r="D46" s="535"/>
      <c r="E46" s="322" t="s">
        <v>95</v>
      </c>
      <c r="F46" s="340" t="s">
        <v>88</v>
      </c>
      <c r="G46" s="324">
        <v>0</v>
      </c>
      <c r="H46" s="325">
        <v>43831</v>
      </c>
      <c r="I46" s="326">
        <v>44196</v>
      </c>
      <c r="J46" s="327" t="s">
        <v>123</v>
      </c>
      <c r="K46" s="328">
        <v>0</v>
      </c>
      <c r="L46" s="329">
        <v>0</v>
      </c>
      <c r="M46" s="330">
        <v>2133000</v>
      </c>
      <c r="N46" s="330">
        <v>1422407.6799999999</v>
      </c>
      <c r="O46" s="331">
        <f t="shared" si="4"/>
        <v>0.66685779653070787</v>
      </c>
      <c r="P46" s="332">
        <f t="shared" si="5"/>
        <v>0</v>
      </c>
      <c r="Q46" s="333">
        <f t="shared" si="6"/>
        <v>0</v>
      </c>
      <c r="R46" s="334">
        <f t="shared" si="7"/>
        <v>1422407.6799999999</v>
      </c>
      <c r="S46" s="335">
        <f t="shared" si="7"/>
        <v>0.66685779653070787</v>
      </c>
      <c r="T46" s="336"/>
      <c r="U46" s="337"/>
      <c r="V46" s="338"/>
      <c r="W46" s="320"/>
    </row>
    <row r="47" spans="1:23" s="321" customFormat="1" ht="27" thickBot="1" x14ac:dyDescent="0.45">
      <c r="A47" s="236"/>
      <c r="B47" s="345"/>
      <c r="C47" s="346"/>
      <c r="D47" s="347"/>
      <c r="E47" s="322"/>
      <c r="F47" s="323"/>
      <c r="G47" s="348">
        <f>SUM(G41:G46)</f>
        <v>99537000</v>
      </c>
      <c r="H47" s="349"/>
      <c r="I47" s="350"/>
      <c r="J47" s="351">
        <f>+J41+J42+J43+J44</f>
        <v>10537</v>
      </c>
      <c r="K47" s="352">
        <f>+K41+K42</f>
        <v>203</v>
      </c>
      <c r="L47" s="353">
        <f>+K47/J47</f>
        <v>1.9265445572743664E-2</v>
      </c>
      <c r="M47" s="354">
        <f>SUM(M41:M46)</f>
        <v>72491882</v>
      </c>
      <c r="N47" s="354">
        <f>SUM(N41:N46)</f>
        <v>3694137.6799999997</v>
      </c>
      <c r="O47" s="355">
        <f t="shared" si="4"/>
        <v>5.0959329211510876E-2</v>
      </c>
      <c r="P47" s="356">
        <f t="shared" si="5"/>
        <v>203</v>
      </c>
      <c r="Q47" s="333">
        <f t="shared" si="6"/>
        <v>1.9265445572743664E-2</v>
      </c>
      <c r="R47" s="357">
        <f t="shared" si="7"/>
        <v>3694137.6799999997</v>
      </c>
      <c r="S47" s="358">
        <f t="shared" si="7"/>
        <v>5.0959329211510876E-2</v>
      </c>
      <c r="T47" s="336"/>
      <c r="U47" s="337"/>
      <c r="V47" s="338"/>
      <c r="W47" s="320"/>
    </row>
    <row r="48" spans="1:23" s="371" customFormat="1" ht="26.25" x14ac:dyDescent="0.4">
      <c r="A48" s="359"/>
      <c r="B48" s="359"/>
      <c r="C48" s="359"/>
      <c r="D48" s="359"/>
      <c r="E48" s="360"/>
      <c r="F48" s="361"/>
      <c r="G48" s="362"/>
      <c r="H48" s="363"/>
      <c r="I48" s="363"/>
      <c r="J48" s="360"/>
      <c r="K48" s="360"/>
      <c r="L48" s="364"/>
      <c r="M48" s="365"/>
      <c r="N48" s="365"/>
      <c r="O48" s="366"/>
      <c r="P48" s="361"/>
      <c r="Q48" s="367"/>
      <c r="R48" s="368"/>
      <c r="S48" s="366"/>
      <c r="T48" s="369"/>
      <c r="U48" s="369"/>
      <c r="V48" s="369"/>
      <c r="W48" s="370"/>
    </row>
    <row r="49" spans="1:23" s="321" customFormat="1" ht="27" thickBot="1" x14ac:dyDescent="0.45">
      <c r="A49" s="372" t="s">
        <v>37</v>
      </c>
      <c r="B49" s="587">
        <v>2021</v>
      </c>
      <c r="C49" s="588"/>
      <c r="D49" s="588"/>
      <c r="E49" s="588"/>
      <c r="F49" s="588"/>
      <c r="G49" s="588"/>
      <c r="H49" s="588"/>
      <c r="I49" s="588"/>
      <c r="J49" s="588"/>
      <c r="K49" s="588"/>
      <c r="L49" s="588"/>
      <c r="M49" s="588"/>
      <c r="N49" s="588"/>
      <c r="O49" s="588"/>
      <c r="P49" s="588"/>
      <c r="Q49" s="588"/>
      <c r="R49" s="588"/>
      <c r="S49" s="588"/>
      <c r="T49" s="589"/>
      <c r="U49" s="590"/>
      <c r="V49" s="373"/>
      <c r="W49" s="320"/>
    </row>
    <row r="50" spans="1:23" s="321" customFormat="1" ht="99.75" customHeight="1" thickBot="1" x14ac:dyDescent="0.45">
      <c r="A50" s="591" t="s">
        <v>40</v>
      </c>
      <c r="B50" s="594" t="s">
        <v>41</v>
      </c>
      <c r="C50" s="595"/>
      <c r="D50" s="596"/>
      <c r="E50" s="596" t="s">
        <v>42</v>
      </c>
      <c r="F50" s="603" t="s">
        <v>62</v>
      </c>
      <c r="G50" s="604"/>
      <c r="H50" s="605" t="s">
        <v>78</v>
      </c>
      <c r="I50" s="606"/>
      <c r="J50" s="607" t="s">
        <v>79</v>
      </c>
      <c r="K50" s="608"/>
      <c r="L50" s="609"/>
      <c r="M50" s="610" t="s">
        <v>80</v>
      </c>
      <c r="N50" s="611"/>
      <c r="O50" s="612"/>
      <c r="P50" s="556" t="s">
        <v>81</v>
      </c>
      <c r="Q50" s="557"/>
      <c r="R50" s="558" t="s">
        <v>82</v>
      </c>
      <c r="S50" s="559"/>
      <c r="T50" s="560" t="s">
        <v>83</v>
      </c>
      <c r="U50" s="561"/>
      <c r="V50" s="562"/>
      <c r="W50" s="320"/>
    </row>
    <row r="51" spans="1:23" s="321" customFormat="1" ht="47.25" customHeight="1" x14ac:dyDescent="0.4">
      <c r="A51" s="592"/>
      <c r="B51" s="597"/>
      <c r="C51" s="598"/>
      <c r="D51" s="599"/>
      <c r="E51" s="599"/>
      <c r="F51" s="569" t="s">
        <v>47</v>
      </c>
      <c r="G51" s="571" t="s">
        <v>46</v>
      </c>
      <c r="H51" s="573" t="s">
        <v>73</v>
      </c>
      <c r="I51" s="575" t="s">
        <v>74</v>
      </c>
      <c r="J51" s="577" t="s">
        <v>48</v>
      </c>
      <c r="K51" s="545" t="s">
        <v>36</v>
      </c>
      <c r="L51" s="579" t="s">
        <v>35</v>
      </c>
      <c r="M51" s="545" t="s">
        <v>48</v>
      </c>
      <c r="N51" s="545" t="s">
        <v>36</v>
      </c>
      <c r="O51" s="548" t="s">
        <v>35</v>
      </c>
      <c r="P51" s="550" t="s">
        <v>75</v>
      </c>
      <c r="Q51" s="552" t="s">
        <v>76</v>
      </c>
      <c r="R51" s="554" t="s">
        <v>77</v>
      </c>
      <c r="S51" s="542" t="s">
        <v>76</v>
      </c>
      <c r="T51" s="563"/>
      <c r="U51" s="564"/>
      <c r="V51" s="565"/>
      <c r="W51" s="320"/>
    </row>
    <row r="52" spans="1:23" s="321" customFormat="1" ht="23.25" customHeight="1" thickBot="1" x14ac:dyDescent="0.45">
      <c r="A52" s="593"/>
      <c r="B52" s="600"/>
      <c r="C52" s="601"/>
      <c r="D52" s="602"/>
      <c r="E52" s="602"/>
      <c r="F52" s="570"/>
      <c r="G52" s="572"/>
      <c r="H52" s="574"/>
      <c r="I52" s="576"/>
      <c r="J52" s="578"/>
      <c r="K52" s="547"/>
      <c r="L52" s="580"/>
      <c r="M52" s="546"/>
      <c r="N52" s="547"/>
      <c r="O52" s="549"/>
      <c r="P52" s="551"/>
      <c r="Q52" s="553"/>
      <c r="R52" s="555"/>
      <c r="S52" s="543"/>
      <c r="T52" s="566"/>
      <c r="U52" s="567"/>
      <c r="V52" s="568"/>
    </row>
    <row r="53" spans="1:23" s="321" customFormat="1" ht="44.25" customHeight="1" x14ac:dyDescent="0.4">
      <c r="A53" s="539" t="s">
        <v>124</v>
      </c>
      <c r="B53" s="533" t="s">
        <v>116</v>
      </c>
      <c r="C53" s="534"/>
      <c r="D53" s="535"/>
      <c r="E53" s="322" t="s">
        <v>103</v>
      </c>
      <c r="F53" s="323">
        <v>6</v>
      </c>
      <c r="G53" s="324">
        <v>2302575</v>
      </c>
      <c r="H53" s="325">
        <v>44197</v>
      </c>
      <c r="I53" s="326">
        <v>44316</v>
      </c>
      <c r="J53" s="327">
        <f>'[1]IAFF (1)'!G19</f>
        <v>6</v>
      </c>
      <c r="K53" s="328">
        <f>'[1]IAFF (1)'!H19</f>
        <v>0</v>
      </c>
      <c r="L53" s="329">
        <f>K53/J53</f>
        <v>0</v>
      </c>
      <c r="M53" s="330">
        <f>'[1]IAFF (1)'!K19</f>
        <v>24369880</v>
      </c>
      <c r="N53" s="330">
        <f>'[1]IAFF (1)'!L19</f>
        <v>0</v>
      </c>
      <c r="O53" s="331">
        <f t="shared" ref="O53:O59" si="9">N53/M53</f>
        <v>0</v>
      </c>
      <c r="P53" s="332">
        <f t="shared" ref="P53:P59" si="10">K53</f>
        <v>0</v>
      </c>
      <c r="Q53" s="333">
        <f>L53</f>
        <v>0</v>
      </c>
      <c r="R53" s="334">
        <f t="shared" ref="R53:S59" si="11">N53</f>
        <v>0</v>
      </c>
      <c r="S53" s="335">
        <f t="shared" si="11"/>
        <v>0</v>
      </c>
      <c r="T53" s="336"/>
      <c r="U53" s="337"/>
      <c r="V53" s="338"/>
    </row>
    <row r="54" spans="1:23" s="321" customFormat="1" ht="54" customHeight="1" x14ac:dyDescent="0.4">
      <c r="A54" s="540"/>
      <c r="B54" s="533" t="s">
        <v>125</v>
      </c>
      <c r="C54" s="534"/>
      <c r="D54" s="535"/>
      <c r="E54" s="322" t="s">
        <v>105</v>
      </c>
      <c r="F54" s="323">
        <v>16824</v>
      </c>
      <c r="G54" s="324">
        <v>68191848</v>
      </c>
      <c r="H54" s="325">
        <v>44287</v>
      </c>
      <c r="I54" s="326">
        <v>44423</v>
      </c>
      <c r="J54" s="327">
        <f>'[1]IAFF (1)'!G20</f>
        <v>6546</v>
      </c>
      <c r="K54" s="328">
        <f>'[1]IAFF (1)'!H20</f>
        <v>30.88</v>
      </c>
      <c r="L54" s="329">
        <f t="shared" ref="L54:L57" si="12">K54/J54</f>
        <v>4.7173846623892448E-3</v>
      </c>
      <c r="M54" s="330">
        <f>'[1]IAFF (1)'!K20</f>
        <v>45506015</v>
      </c>
      <c r="N54" s="330">
        <f>'[1]IAFF (1)'!L20</f>
        <v>2103660.84</v>
      </c>
      <c r="O54" s="331">
        <f t="shared" si="9"/>
        <v>4.6228192910321854E-2</v>
      </c>
      <c r="P54" s="332">
        <f>K54</f>
        <v>30.88</v>
      </c>
      <c r="Q54" s="333">
        <f t="shared" ref="Q54:Q57" si="13">L54</f>
        <v>4.7173846623892448E-3</v>
      </c>
      <c r="R54" s="334">
        <f t="shared" si="11"/>
        <v>2103660.84</v>
      </c>
      <c r="S54" s="335">
        <f t="shared" si="11"/>
        <v>4.6228192910321854E-2</v>
      </c>
      <c r="T54" s="336"/>
      <c r="U54" s="337"/>
      <c r="V54" s="338"/>
    </row>
    <row r="55" spans="1:23" s="321" customFormat="1" ht="43.5" customHeight="1" x14ac:dyDescent="0.4">
      <c r="A55" s="544"/>
      <c r="B55" s="533" t="s">
        <v>106</v>
      </c>
      <c r="C55" s="534"/>
      <c r="D55" s="535"/>
      <c r="E55" s="322" t="s">
        <v>103</v>
      </c>
      <c r="F55" s="323">
        <v>5</v>
      </c>
      <c r="G55" s="324">
        <v>20207600</v>
      </c>
      <c r="H55" s="325">
        <v>44197</v>
      </c>
      <c r="I55" s="326">
        <v>44561</v>
      </c>
      <c r="J55" s="327">
        <f>'[1]IAFF (1)'!G21</f>
        <v>7</v>
      </c>
      <c r="K55" s="328">
        <f>'[1]IAFF (1)'!H21</f>
        <v>0</v>
      </c>
      <c r="L55" s="329">
        <f t="shared" si="12"/>
        <v>0</v>
      </c>
      <c r="M55" s="330">
        <f>'[1]IAFF (1)'!K21</f>
        <v>7944372</v>
      </c>
      <c r="N55" s="330">
        <f>'[1]IAFF (1)'!L21</f>
        <v>0</v>
      </c>
      <c r="O55" s="331">
        <f t="shared" si="9"/>
        <v>0</v>
      </c>
      <c r="P55" s="332">
        <f t="shared" si="10"/>
        <v>0</v>
      </c>
      <c r="Q55" s="333">
        <f t="shared" si="13"/>
        <v>0</v>
      </c>
      <c r="R55" s="334">
        <f t="shared" si="11"/>
        <v>0</v>
      </c>
      <c r="S55" s="335">
        <f t="shared" si="11"/>
        <v>0</v>
      </c>
      <c r="T55" s="336"/>
      <c r="U55" s="337"/>
      <c r="V55" s="338"/>
    </row>
    <row r="56" spans="1:23" s="321" customFormat="1" ht="112.5" customHeight="1" x14ac:dyDescent="0.4">
      <c r="A56" s="339" t="s">
        <v>120</v>
      </c>
      <c r="B56" s="533" t="s">
        <v>121</v>
      </c>
      <c r="C56" s="534"/>
      <c r="D56" s="535"/>
      <c r="E56" s="322" t="s">
        <v>122</v>
      </c>
      <c r="F56" s="340">
        <v>1</v>
      </c>
      <c r="G56" s="341">
        <v>1100000</v>
      </c>
      <c r="H56" s="325">
        <v>44197</v>
      </c>
      <c r="I56" s="326">
        <v>44561</v>
      </c>
      <c r="J56" s="327">
        <f>'[1]IAFF (1)'!G22</f>
        <v>1</v>
      </c>
      <c r="K56" s="328">
        <f>'[1]IAFF (1)'!H22</f>
        <v>0</v>
      </c>
      <c r="L56" s="329">
        <f t="shared" si="12"/>
        <v>0</v>
      </c>
      <c r="M56" s="330">
        <f>'[1]IAFF (1)'!K22</f>
        <v>0</v>
      </c>
      <c r="N56" s="330">
        <f>'[1]IAFF (1)'!L22</f>
        <v>0</v>
      </c>
      <c r="O56" s="331">
        <v>0</v>
      </c>
      <c r="P56" s="332">
        <f t="shared" si="10"/>
        <v>0</v>
      </c>
      <c r="Q56" s="333">
        <f t="shared" si="13"/>
        <v>0</v>
      </c>
      <c r="R56" s="334">
        <f t="shared" si="11"/>
        <v>0</v>
      </c>
      <c r="S56" s="335">
        <f t="shared" si="11"/>
        <v>0</v>
      </c>
      <c r="T56" s="336"/>
      <c r="U56" s="337"/>
      <c r="V56" s="338"/>
    </row>
    <row r="57" spans="1:23" s="321" customFormat="1" ht="81.75" customHeight="1" x14ac:dyDescent="0.4">
      <c r="A57" s="592" t="s">
        <v>107</v>
      </c>
      <c r="B57" s="533" t="s">
        <v>108</v>
      </c>
      <c r="C57" s="534"/>
      <c r="D57" s="535"/>
      <c r="E57" s="322" t="s">
        <v>95</v>
      </c>
      <c r="F57" s="340" t="s">
        <v>88</v>
      </c>
      <c r="G57" s="341"/>
      <c r="H57" s="325"/>
      <c r="I57" s="326"/>
      <c r="J57" s="327">
        <f>'[1]IAFF (1)'!G23</f>
        <v>1</v>
      </c>
      <c r="K57" s="328">
        <v>0</v>
      </c>
      <c r="L57" s="329">
        <f t="shared" si="12"/>
        <v>0</v>
      </c>
      <c r="M57" s="330">
        <f>'[1]IAFF (1)'!K23</f>
        <v>219000</v>
      </c>
      <c r="N57" s="330">
        <f>'[1]IAFF (1)'!L23</f>
        <v>70582.38</v>
      </c>
      <c r="O57" s="331">
        <f t="shared" si="9"/>
        <v>0.32229397260273973</v>
      </c>
      <c r="P57" s="332">
        <f t="shared" si="10"/>
        <v>0</v>
      </c>
      <c r="Q57" s="333">
        <f t="shared" si="13"/>
        <v>0</v>
      </c>
      <c r="R57" s="334">
        <f t="shared" si="11"/>
        <v>70582.38</v>
      </c>
      <c r="S57" s="335">
        <f t="shared" si="11"/>
        <v>0.32229397260273973</v>
      </c>
      <c r="T57" s="336"/>
      <c r="U57" s="337"/>
      <c r="V57" s="338"/>
    </row>
    <row r="58" spans="1:23" s="321" customFormat="1" ht="26.25" x14ac:dyDescent="0.4">
      <c r="A58" s="592"/>
      <c r="B58" s="533" t="s">
        <v>126</v>
      </c>
      <c r="C58" s="534"/>
      <c r="D58" s="535"/>
      <c r="E58" s="322" t="s">
        <v>95</v>
      </c>
      <c r="F58" s="340" t="s">
        <v>88</v>
      </c>
      <c r="G58" s="341">
        <v>7734977</v>
      </c>
      <c r="H58" s="325">
        <v>44197</v>
      </c>
      <c r="I58" s="326">
        <v>44561</v>
      </c>
      <c r="J58" s="332">
        <f>'[1]IAFF (1)'!G24</f>
        <v>1</v>
      </c>
      <c r="K58" s="343">
        <f>'[1]IAFF (1)'!H24</f>
        <v>0</v>
      </c>
      <c r="L58" s="329">
        <v>0</v>
      </c>
      <c r="M58" s="330">
        <f>'[1]IAFF (1)'!K24</f>
        <v>3905438</v>
      </c>
      <c r="N58" s="330">
        <f>'[1]IAFF (1)'!L24</f>
        <v>3308254</v>
      </c>
      <c r="O58" s="331">
        <f t="shared" si="9"/>
        <v>0.84708911010749621</v>
      </c>
      <c r="P58" s="332">
        <f t="shared" si="10"/>
        <v>0</v>
      </c>
      <c r="Q58" s="333" t="s">
        <v>88</v>
      </c>
      <c r="R58" s="334">
        <f t="shared" si="11"/>
        <v>3308254</v>
      </c>
      <c r="S58" s="335">
        <f t="shared" si="11"/>
        <v>0.84708911010749621</v>
      </c>
      <c r="T58" s="336"/>
      <c r="U58" s="337"/>
      <c r="V58" s="338"/>
    </row>
    <row r="59" spans="1:23" s="321" customFormat="1" ht="27" thickBot="1" x14ac:dyDescent="0.45">
      <c r="A59" s="236"/>
      <c r="B59" s="345"/>
      <c r="C59" s="346"/>
      <c r="D59" s="347"/>
      <c r="E59" s="322"/>
      <c r="F59" s="323"/>
      <c r="G59" s="348">
        <f>SUM(G53:G58)</f>
        <v>99537000</v>
      </c>
      <c r="H59" s="349"/>
      <c r="I59" s="350"/>
      <c r="J59" s="351">
        <f>SUM(J53:J58)</f>
        <v>6562</v>
      </c>
      <c r="K59" s="351">
        <f>SUM(K53:K58)</f>
        <v>30.88</v>
      </c>
      <c r="L59" s="353">
        <f>K59/J59</f>
        <v>4.7058823529411761E-3</v>
      </c>
      <c r="M59" s="354">
        <f>SUM(M53:M58)</f>
        <v>81944705</v>
      </c>
      <c r="N59" s="354">
        <f>SUM(N53:N58)</f>
        <v>5482497.2199999997</v>
      </c>
      <c r="O59" s="355">
        <f t="shared" si="9"/>
        <v>6.6904838085633467E-2</v>
      </c>
      <c r="P59" s="356">
        <f t="shared" si="10"/>
        <v>30.88</v>
      </c>
      <c r="Q59" s="333">
        <f>SUM(Q53:Q56)</f>
        <v>4.7173846623892448E-3</v>
      </c>
      <c r="R59" s="357">
        <f t="shared" si="11"/>
        <v>5482497.2199999997</v>
      </c>
      <c r="S59" s="358">
        <f t="shared" si="11"/>
        <v>6.6904838085633467E-2</v>
      </c>
      <c r="T59" s="336"/>
      <c r="U59" s="337"/>
      <c r="V59" s="338"/>
    </row>
    <row r="60" spans="1:23" s="371" customFormat="1" ht="26.25" x14ac:dyDescent="0.4">
      <c r="A60" s="359"/>
      <c r="B60" s="359"/>
      <c r="C60" s="359"/>
      <c r="D60" s="359"/>
      <c r="E60" s="360"/>
      <c r="F60" s="361"/>
      <c r="G60" s="362"/>
      <c r="H60" s="363"/>
      <c r="I60" s="363"/>
      <c r="J60" s="360"/>
      <c r="K60" s="360"/>
      <c r="L60" s="364"/>
      <c r="M60" s="365"/>
      <c r="N60" s="365"/>
      <c r="O60" s="366"/>
      <c r="P60" s="361"/>
      <c r="Q60" s="367"/>
      <c r="R60" s="368"/>
      <c r="S60" s="366"/>
      <c r="T60" s="369"/>
      <c r="U60" s="369"/>
      <c r="V60" s="369"/>
    </row>
    <row r="61" spans="1:23" s="321" customFormat="1" ht="27" thickBot="1" x14ac:dyDescent="0.45">
      <c r="A61" s="372" t="s">
        <v>37</v>
      </c>
      <c r="B61" s="587">
        <v>2022</v>
      </c>
      <c r="C61" s="588"/>
      <c r="D61" s="588"/>
      <c r="E61" s="588"/>
      <c r="F61" s="588"/>
      <c r="G61" s="588"/>
      <c r="H61" s="588"/>
      <c r="I61" s="588"/>
      <c r="J61" s="588"/>
      <c r="K61" s="588"/>
      <c r="L61" s="588"/>
      <c r="M61" s="588"/>
      <c r="N61" s="588"/>
      <c r="O61" s="588"/>
      <c r="P61" s="588"/>
      <c r="Q61" s="588"/>
      <c r="R61" s="588"/>
      <c r="S61" s="588"/>
      <c r="T61" s="589"/>
      <c r="U61" s="590"/>
      <c r="V61" s="373"/>
    </row>
    <row r="62" spans="1:23" s="321" customFormat="1" ht="27" thickBot="1" x14ac:dyDescent="0.45">
      <c r="A62" s="591" t="s">
        <v>40</v>
      </c>
      <c r="B62" s="594" t="s">
        <v>41</v>
      </c>
      <c r="C62" s="595"/>
      <c r="D62" s="596"/>
      <c r="E62" s="596" t="s">
        <v>42</v>
      </c>
      <c r="F62" s="603" t="s">
        <v>62</v>
      </c>
      <c r="G62" s="604"/>
      <c r="H62" s="605" t="s">
        <v>78</v>
      </c>
      <c r="I62" s="606"/>
      <c r="J62" s="607" t="s">
        <v>79</v>
      </c>
      <c r="K62" s="608"/>
      <c r="L62" s="609"/>
      <c r="M62" s="610" t="s">
        <v>80</v>
      </c>
      <c r="N62" s="611"/>
      <c r="O62" s="612"/>
      <c r="P62" s="556" t="s">
        <v>81</v>
      </c>
      <c r="Q62" s="557"/>
      <c r="R62" s="558" t="s">
        <v>82</v>
      </c>
      <c r="S62" s="559"/>
      <c r="T62" s="560" t="s">
        <v>83</v>
      </c>
      <c r="U62" s="561"/>
      <c r="V62" s="562"/>
    </row>
    <row r="63" spans="1:23" s="321" customFormat="1" ht="26.25" x14ac:dyDescent="0.4">
      <c r="A63" s="592"/>
      <c r="B63" s="597"/>
      <c r="C63" s="598"/>
      <c r="D63" s="599"/>
      <c r="E63" s="599"/>
      <c r="F63" s="569" t="s">
        <v>47</v>
      </c>
      <c r="G63" s="571" t="s">
        <v>46</v>
      </c>
      <c r="H63" s="573" t="s">
        <v>73</v>
      </c>
      <c r="I63" s="575" t="s">
        <v>74</v>
      </c>
      <c r="J63" s="577" t="s">
        <v>48</v>
      </c>
      <c r="K63" s="545" t="s">
        <v>36</v>
      </c>
      <c r="L63" s="579" t="s">
        <v>35</v>
      </c>
      <c r="M63" s="545" t="s">
        <v>48</v>
      </c>
      <c r="N63" s="545" t="s">
        <v>36</v>
      </c>
      <c r="O63" s="548" t="s">
        <v>35</v>
      </c>
      <c r="P63" s="550" t="s">
        <v>75</v>
      </c>
      <c r="Q63" s="552" t="s">
        <v>76</v>
      </c>
      <c r="R63" s="554" t="s">
        <v>77</v>
      </c>
      <c r="S63" s="542" t="s">
        <v>76</v>
      </c>
      <c r="T63" s="563"/>
      <c r="U63" s="564"/>
      <c r="V63" s="565"/>
    </row>
    <row r="64" spans="1:23" s="321" customFormat="1" ht="27" thickBot="1" x14ac:dyDescent="0.45">
      <c r="A64" s="593"/>
      <c r="B64" s="600"/>
      <c r="C64" s="601"/>
      <c r="D64" s="602"/>
      <c r="E64" s="602"/>
      <c r="F64" s="570"/>
      <c r="G64" s="572"/>
      <c r="H64" s="574"/>
      <c r="I64" s="576"/>
      <c r="J64" s="578"/>
      <c r="K64" s="547"/>
      <c r="L64" s="580"/>
      <c r="M64" s="546"/>
      <c r="N64" s="547"/>
      <c r="O64" s="549"/>
      <c r="P64" s="551"/>
      <c r="Q64" s="553"/>
      <c r="R64" s="555"/>
      <c r="S64" s="543"/>
      <c r="T64" s="566"/>
      <c r="U64" s="567"/>
      <c r="V64" s="568"/>
    </row>
    <row r="65" spans="1:22" s="321" customFormat="1" ht="90.75" customHeight="1" x14ac:dyDescent="0.4">
      <c r="A65" s="539" t="s">
        <v>124</v>
      </c>
      <c r="B65" s="533" t="str">
        <f>'IAFF (1)'!B19:D19</f>
        <v>Construcción, ampliación y mejoramiento de infraestructura educativa del ciclo diversificado</v>
      </c>
      <c r="C65" s="534"/>
      <c r="D65" s="535"/>
      <c r="E65" s="322" t="s">
        <v>105</v>
      </c>
      <c r="F65" s="323">
        <f>'IAFF (1)'!K39</f>
        <v>4773</v>
      </c>
      <c r="G65" s="324">
        <f>'IAFF (1)'!K19</f>
        <v>31871670</v>
      </c>
      <c r="H65" s="325">
        <v>44562</v>
      </c>
      <c r="I65" s="326">
        <v>44926</v>
      </c>
      <c r="J65" s="332">
        <f>F65</f>
        <v>4773</v>
      </c>
      <c r="K65" s="328">
        <f>'IAFF (1)'!H19</f>
        <v>1498.89</v>
      </c>
      <c r="L65" s="329">
        <f>K65/J65</f>
        <v>0.3140351979886864</v>
      </c>
      <c r="M65" s="330">
        <f>G65</f>
        <v>31871670</v>
      </c>
      <c r="N65" s="330">
        <f>'IAFF (1)'!L19</f>
        <v>3063708.17</v>
      </c>
      <c r="O65" s="331">
        <f t="shared" ref="O65:O67" si="14">N65/M65</f>
        <v>9.6126377124261142E-2</v>
      </c>
      <c r="P65" s="425">
        <f t="shared" ref="P65" si="15">K65</f>
        <v>1498.89</v>
      </c>
      <c r="Q65" s="333">
        <f>L65</f>
        <v>0.3140351979886864</v>
      </c>
      <c r="R65" s="334">
        <f t="shared" ref="R65:R71" si="16">N65</f>
        <v>3063708.17</v>
      </c>
      <c r="S65" s="335">
        <f t="shared" ref="S65:S69" si="17">O65</f>
        <v>9.6126377124261142E-2</v>
      </c>
      <c r="T65" s="336"/>
      <c r="U65" s="337"/>
      <c r="V65" s="338"/>
    </row>
    <row r="66" spans="1:22" s="321" customFormat="1" ht="86.25" customHeight="1" x14ac:dyDescent="0.4">
      <c r="A66" s="540"/>
      <c r="B66" s="533" t="str">
        <f>'IAFF (1)'!B20:D20</f>
        <v>Institutos tecnológicos dotados con equipamiento y mobiliario escolar</v>
      </c>
      <c r="C66" s="534"/>
      <c r="D66" s="535"/>
      <c r="E66" s="322" t="s">
        <v>103</v>
      </c>
      <c r="F66" s="323">
        <f>'IAFF (1)'!K40</f>
        <v>12</v>
      </c>
      <c r="G66" s="324">
        <f>'IAFF (1)'!K20</f>
        <v>4586105</v>
      </c>
      <c r="H66" s="325">
        <v>44562</v>
      </c>
      <c r="I66" s="326">
        <v>44926</v>
      </c>
      <c r="J66" s="332">
        <f>F66</f>
        <v>12</v>
      </c>
      <c r="K66" s="328">
        <f>'[1]IAFF (1)'!H32</f>
        <v>0</v>
      </c>
      <c r="L66" s="329">
        <f t="shared" ref="L66:L67" si="18">K66/J66</f>
        <v>0</v>
      </c>
      <c r="M66" s="330">
        <f>G66</f>
        <v>4586105</v>
      </c>
      <c r="N66" s="330">
        <f>'IAFF (1)'!L20</f>
        <v>0</v>
      </c>
      <c r="O66" s="331">
        <f t="shared" si="14"/>
        <v>0</v>
      </c>
      <c r="P66" s="332">
        <f>K66</f>
        <v>0</v>
      </c>
      <c r="Q66" s="333">
        <f t="shared" ref="Q66:Q69" si="19">L66</f>
        <v>0</v>
      </c>
      <c r="R66" s="334">
        <f t="shared" si="16"/>
        <v>0</v>
      </c>
      <c r="S66" s="335">
        <f t="shared" si="17"/>
        <v>0</v>
      </c>
      <c r="T66" s="336"/>
      <c r="U66" s="337"/>
      <c r="V66" s="338"/>
    </row>
    <row r="67" spans="1:22" s="321" customFormat="1" ht="82.5" customHeight="1" x14ac:dyDescent="0.4">
      <c r="A67" s="544"/>
      <c r="B67" s="533" t="s">
        <v>102</v>
      </c>
      <c r="C67" s="534"/>
      <c r="D67" s="535"/>
      <c r="E67" s="322" t="s">
        <v>103</v>
      </c>
      <c r="F67" s="323">
        <f>'IAFF (1)'!K41</f>
        <v>5</v>
      </c>
      <c r="G67" s="324">
        <f>'IAFF (1)'!K21</f>
        <v>12927590</v>
      </c>
      <c r="H67" s="325">
        <v>44562</v>
      </c>
      <c r="I67" s="326">
        <v>44926</v>
      </c>
      <c r="J67" s="332">
        <f>F67</f>
        <v>5</v>
      </c>
      <c r="K67" s="328">
        <f>'[1]IAFF (1)'!H33</f>
        <v>0</v>
      </c>
      <c r="L67" s="329">
        <f t="shared" si="18"/>
        <v>0</v>
      </c>
      <c r="M67" s="330">
        <f>G67</f>
        <v>12927590</v>
      </c>
      <c r="N67" s="330">
        <f>'IAFF (1)'!L21</f>
        <v>8822105.0299999993</v>
      </c>
      <c r="O67" s="331">
        <f t="shared" si="14"/>
        <v>0.6824245686937781</v>
      </c>
      <c r="P67" s="332">
        <f t="shared" ref="P67:P71" si="20">K67</f>
        <v>0</v>
      </c>
      <c r="Q67" s="333">
        <f t="shared" si="19"/>
        <v>0</v>
      </c>
      <c r="R67" s="334">
        <f t="shared" si="16"/>
        <v>8822105.0299999993</v>
      </c>
      <c r="S67" s="335">
        <f>R67/M67</f>
        <v>0.6824245686937781</v>
      </c>
      <c r="T67" s="336"/>
      <c r="U67" s="337"/>
      <c r="V67" s="338"/>
    </row>
    <row r="68" spans="1:22" s="321" customFormat="1" ht="52.5" customHeight="1" x14ac:dyDescent="0.4">
      <c r="A68" s="539" t="s">
        <v>107</v>
      </c>
      <c r="B68" s="533" t="s">
        <v>108</v>
      </c>
      <c r="C68" s="534"/>
      <c r="D68" s="535"/>
      <c r="E68" s="322" t="s">
        <v>122</v>
      </c>
      <c r="F68" s="340"/>
      <c r="G68" s="341">
        <f>'IAFF (1)'!K30</f>
        <v>191428</v>
      </c>
      <c r="H68" s="325">
        <v>44562</v>
      </c>
      <c r="I68" s="326">
        <v>44926</v>
      </c>
      <c r="J68" s="332">
        <v>0</v>
      </c>
      <c r="K68" s="328">
        <f>'[1]IAFF (1)'!H34</f>
        <v>0</v>
      </c>
      <c r="L68" s="329">
        <v>0</v>
      </c>
      <c r="M68" s="330">
        <f>G68</f>
        <v>191428</v>
      </c>
      <c r="N68" s="330">
        <f>'IAFF (1)'!L30</f>
        <v>105803.76000000001</v>
      </c>
      <c r="O68" s="331">
        <v>0</v>
      </c>
      <c r="P68" s="332">
        <f t="shared" si="20"/>
        <v>0</v>
      </c>
      <c r="Q68" s="333">
        <v>0</v>
      </c>
      <c r="R68" s="334">
        <f t="shared" si="16"/>
        <v>105803.76000000001</v>
      </c>
      <c r="S68" s="335">
        <f>R68/M68</f>
        <v>0.55270785882942941</v>
      </c>
      <c r="T68" s="336"/>
      <c r="U68" s="337"/>
      <c r="V68" s="338"/>
    </row>
    <row r="69" spans="1:22" s="321" customFormat="1" ht="26.25" customHeight="1" x14ac:dyDescent="0.4">
      <c r="A69" s="540"/>
      <c r="B69" s="533" t="s">
        <v>126</v>
      </c>
      <c r="C69" s="534"/>
      <c r="D69" s="535"/>
      <c r="E69" s="322" t="s">
        <v>95</v>
      </c>
      <c r="F69" s="340" t="s">
        <v>88</v>
      </c>
      <c r="G69" s="341">
        <f>'IAFF (1)'!K31</f>
        <v>3085596</v>
      </c>
      <c r="H69" s="325">
        <v>44562</v>
      </c>
      <c r="I69" s="326">
        <v>44926</v>
      </c>
      <c r="J69" s="327">
        <v>0</v>
      </c>
      <c r="K69" s="328">
        <v>0</v>
      </c>
      <c r="L69" s="329">
        <v>0</v>
      </c>
      <c r="M69" s="330">
        <f>G69</f>
        <v>3085596</v>
      </c>
      <c r="N69" s="330">
        <f>'IAFF (1)'!L31</f>
        <v>1211858.23</v>
      </c>
      <c r="O69" s="331">
        <f t="shared" ref="O69:O71" si="21">N69/M69</f>
        <v>0.39274688909371153</v>
      </c>
      <c r="P69" s="332">
        <f t="shared" si="20"/>
        <v>0</v>
      </c>
      <c r="Q69" s="333">
        <f t="shared" si="19"/>
        <v>0</v>
      </c>
      <c r="R69" s="334">
        <f t="shared" si="16"/>
        <v>1211858.23</v>
      </c>
      <c r="S69" s="335">
        <f t="shared" si="17"/>
        <v>0.39274688909371153</v>
      </c>
      <c r="T69" s="336"/>
      <c r="U69" s="337"/>
      <c r="V69" s="338"/>
    </row>
    <row r="70" spans="1:22" s="321" customFormat="1" ht="26.25" hidden="1" customHeight="1" x14ac:dyDescent="0.4">
      <c r="A70" s="540"/>
      <c r="B70" s="536"/>
      <c r="C70" s="537"/>
      <c r="D70" s="538"/>
      <c r="E70" s="399"/>
      <c r="F70" s="400"/>
      <c r="G70" s="341"/>
      <c r="H70" s="325"/>
      <c r="I70" s="326"/>
      <c r="J70" s="332"/>
      <c r="K70" s="343"/>
      <c r="L70" s="329"/>
      <c r="M70" s="330"/>
      <c r="N70" s="330"/>
      <c r="O70" s="331"/>
      <c r="P70" s="332"/>
      <c r="Q70" s="333"/>
      <c r="R70" s="334"/>
      <c r="S70" s="335"/>
      <c r="T70" s="336"/>
      <c r="U70" s="337"/>
      <c r="V70" s="338"/>
    </row>
    <row r="71" spans="1:22" s="321" customFormat="1" ht="99" customHeight="1" x14ac:dyDescent="0.4">
      <c r="A71" s="541" t="s">
        <v>128</v>
      </c>
      <c r="B71" s="541"/>
      <c r="C71" s="541"/>
      <c r="D71" s="541"/>
      <c r="E71" s="541"/>
      <c r="F71" s="541"/>
      <c r="G71" s="398">
        <f>SUM(G65:G70)</f>
        <v>52662389</v>
      </c>
      <c r="H71" s="349"/>
      <c r="I71" s="350"/>
      <c r="J71" s="351">
        <f>SUM(J65:J70)</f>
        <v>4790</v>
      </c>
      <c r="K71" s="351">
        <f>SUM(K65:K70)</f>
        <v>1498.89</v>
      </c>
      <c r="L71" s="353">
        <f>K71/J71</f>
        <v>0.31292066805845514</v>
      </c>
      <c r="M71" s="354">
        <f>SUM(M65:M70)</f>
        <v>52662389</v>
      </c>
      <c r="N71" s="354">
        <f>SUM(N65:N70)</f>
        <v>13203475.189999999</v>
      </c>
      <c r="O71" s="355">
        <f t="shared" si="21"/>
        <v>0.2507192598117795</v>
      </c>
      <c r="P71" s="424">
        <f t="shared" si="20"/>
        <v>1498.89</v>
      </c>
      <c r="Q71" s="333">
        <f>P71/J71</f>
        <v>0.31292066805845514</v>
      </c>
      <c r="R71" s="357">
        <f t="shared" si="16"/>
        <v>13203475.189999999</v>
      </c>
      <c r="S71" s="358">
        <f>R71/M71</f>
        <v>0.2507192598117795</v>
      </c>
      <c r="T71" s="336"/>
      <c r="U71" s="337"/>
      <c r="V71" s="338"/>
    </row>
    <row r="72" spans="1:22" s="321" customFormat="1" ht="27" thickBot="1" x14ac:dyDescent="0.45">
      <c r="A72" s="374"/>
      <c r="B72" s="374"/>
      <c r="C72" s="374"/>
      <c r="D72" s="374"/>
      <c r="E72" s="374"/>
      <c r="F72" s="374"/>
      <c r="G72" s="374"/>
      <c r="H72" s="374"/>
      <c r="I72" s="374"/>
      <c r="J72" s="374"/>
      <c r="K72" s="374"/>
      <c r="L72" s="375"/>
      <c r="M72" s="374"/>
      <c r="N72" s="374"/>
      <c r="O72" s="374"/>
      <c r="P72" s="374"/>
      <c r="Q72" s="374"/>
      <c r="R72" s="374"/>
      <c r="S72" s="375"/>
      <c r="T72" s="374"/>
      <c r="U72" s="374"/>
      <c r="V72" s="374"/>
    </row>
    <row r="73" spans="1:22" s="321" customFormat="1" ht="27" thickBot="1" x14ac:dyDescent="0.45">
      <c r="A73" s="623" t="s">
        <v>63</v>
      </c>
      <c r="B73" s="624"/>
      <c r="C73" s="624"/>
      <c r="D73" s="624"/>
      <c r="E73" s="624"/>
      <c r="F73" s="624"/>
      <c r="G73" s="625"/>
      <c r="I73" s="374"/>
      <c r="J73" s="374"/>
      <c r="K73" s="374"/>
      <c r="L73" s="375"/>
      <c r="M73" s="374"/>
      <c r="N73" s="374"/>
      <c r="O73" s="374"/>
      <c r="P73" s="374"/>
      <c r="Q73" s="374"/>
      <c r="R73" s="374"/>
      <c r="S73" s="375"/>
      <c r="T73" s="374"/>
      <c r="U73" s="374"/>
      <c r="V73" s="374"/>
    </row>
    <row r="74" spans="1:22" s="321" customFormat="1" ht="79.5" thickBot="1" x14ac:dyDescent="0.45">
      <c r="A74" s="135" t="s">
        <v>64</v>
      </c>
      <c r="B74" s="135" t="s">
        <v>65</v>
      </c>
      <c r="C74" s="135" t="s">
        <v>66</v>
      </c>
      <c r="D74" s="626" t="s">
        <v>67</v>
      </c>
      <c r="E74" s="627"/>
      <c r="F74" s="626" t="s">
        <v>68</v>
      </c>
      <c r="G74" s="627"/>
      <c r="I74" s="374"/>
      <c r="J74" s="374"/>
      <c r="K74" s="374"/>
      <c r="L74" s="375"/>
      <c r="M74" s="374"/>
      <c r="N74" s="374"/>
      <c r="O74" s="374"/>
      <c r="P74" s="374"/>
      <c r="Q74" s="374"/>
      <c r="R74" s="374"/>
      <c r="S74" s="375"/>
      <c r="T74" s="374"/>
      <c r="U74" s="374"/>
      <c r="V74" s="374"/>
    </row>
    <row r="75" spans="1:22" ht="26.25" x14ac:dyDescent="0.4">
      <c r="A75" s="376">
        <v>2018</v>
      </c>
      <c r="B75" s="377">
        <v>0</v>
      </c>
      <c r="C75" s="378">
        <f>+O23</f>
        <v>0.27475837911633211</v>
      </c>
      <c r="D75" s="628" t="str">
        <f>Q22</f>
        <v>N/A</v>
      </c>
      <c r="E75" s="629"/>
      <c r="F75" s="630">
        <f>R22</f>
        <v>5478204</v>
      </c>
      <c r="G75" s="631"/>
      <c r="H75" s="321"/>
      <c r="I75" s="374"/>
      <c r="J75" s="374"/>
      <c r="K75" s="374"/>
      <c r="L75" s="375"/>
      <c r="M75" s="374"/>
      <c r="N75" s="374"/>
      <c r="O75" s="374"/>
      <c r="P75" s="374"/>
      <c r="Q75" s="374"/>
      <c r="R75" s="374"/>
      <c r="S75" s="375"/>
      <c r="T75" s="374"/>
      <c r="U75" s="374"/>
      <c r="V75" s="374"/>
    </row>
    <row r="76" spans="1:22" ht="26.25" x14ac:dyDescent="0.4">
      <c r="A76" s="379">
        <v>2019</v>
      </c>
      <c r="B76" s="380">
        <f>Q35</f>
        <v>2.3769907297361539E-4</v>
      </c>
      <c r="C76" s="381">
        <f>S35</f>
        <v>0.12922703870742683</v>
      </c>
      <c r="D76" s="613">
        <f>Q35</f>
        <v>2.3769907297361539E-4</v>
      </c>
      <c r="E76" s="614"/>
      <c r="F76" s="615">
        <f>R35</f>
        <v>17073615.789999999</v>
      </c>
      <c r="G76" s="616"/>
      <c r="H76" s="321"/>
      <c r="I76" s="374"/>
      <c r="J76" s="374"/>
      <c r="K76" s="374"/>
      <c r="L76" s="375"/>
      <c r="M76" s="374"/>
      <c r="N76" s="374"/>
      <c r="O76" s="374"/>
      <c r="P76" s="374"/>
      <c r="Q76" s="374"/>
      <c r="R76" s="374"/>
      <c r="S76" s="375"/>
      <c r="T76" s="374"/>
      <c r="U76" s="374"/>
      <c r="V76" s="374"/>
    </row>
    <row r="77" spans="1:22" ht="26.25" x14ac:dyDescent="0.4">
      <c r="A77" s="379">
        <v>2020</v>
      </c>
      <c r="B77" s="381">
        <f>Q47</f>
        <v>1.9265445572743664E-2</v>
      </c>
      <c r="C77" s="381">
        <f>S47</f>
        <v>5.0959329211510876E-2</v>
      </c>
      <c r="D77" s="613">
        <f>Q47</f>
        <v>1.9265445572743664E-2</v>
      </c>
      <c r="E77" s="614"/>
      <c r="F77" s="615">
        <f>R47</f>
        <v>3694137.6799999997</v>
      </c>
      <c r="G77" s="616"/>
      <c r="H77" s="321"/>
      <c r="I77" s="374"/>
      <c r="J77" s="374"/>
      <c r="K77" s="374"/>
      <c r="L77" s="375"/>
      <c r="M77" s="374"/>
      <c r="N77" s="374"/>
      <c r="O77" s="374"/>
      <c r="P77" s="374"/>
      <c r="Q77" s="374"/>
      <c r="R77" s="374"/>
      <c r="S77" s="375"/>
      <c r="T77" s="374"/>
      <c r="U77" s="374"/>
      <c r="V77" s="374"/>
    </row>
    <row r="78" spans="1:22" ht="26.25" x14ac:dyDescent="0.4">
      <c r="A78" s="379">
        <v>2021</v>
      </c>
      <c r="B78" s="380">
        <f>SUM(Q53:Q56)</f>
        <v>4.7173846623892448E-3</v>
      </c>
      <c r="C78" s="380">
        <f>O59</f>
        <v>6.6904838085633467E-2</v>
      </c>
      <c r="D78" s="617">
        <f>Q59</f>
        <v>4.7173846623892448E-3</v>
      </c>
      <c r="E78" s="618"/>
      <c r="F78" s="615">
        <f>R59</f>
        <v>5482497.2199999997</v>
      </c>
      <c r="G78" s="616"/>
      <c r="H78" s="321"/>
      <c r="I78" s="374"/>
      <c r="J78" s="374"/>
      <c r="K78" s="374"/>
      <c r="L78" s="375"/>
      <c r="M78" s="374"/>
      <c r="N78" s="374"/>
      <c r="O78" s="374"/>
      <c r="P78" s="374"/>
      <c r="Q78" s="374"/>
      <c r="R78" s="374"/>
      <c r="S78" s="375"/>
      <c r="T78" s="374"/>
      <c r="U78" s="374"/>
      <c r="V78" s="374"/>
    </row>
    <row r="79" spans="1:22" ht="27" thickBot="1" x14ac:dyDescent="0.45">
      <c r="A79" s="382">
        <v>2022</v>
      </c>
      <c r="B79" s="397">
        <f>SUM(Q65:Q70)</f>
        <v>0.3140351979886864</v>
      </c>
      <c r="C79" s="397">
        <f>O71</f>
        <v>0.2507192598117795</v>
      </c>
      <c r="D79" s="619">
        <f>Q71</f>
        <v>0.31292066805845514</v>
      </c>
      <c r="E79" s="620"/>
      <c r="F79" s="621">
        <f>R71</f>
        <v>13203475.189999999</v>
      </c>
      <c r="G79" s="622"/>
      <c r="H79" s="321"/>
      <c r="I79" s="374"/>
      <c r="J79" s="374"/>
      <c r="K79" s="374"/>
      <c r="L79" s="375"/>
      <c r="M79" s="374"/>
      <c r="N79" s="374"/>
      <c r="O79" s="374"/>
      <c r="P79" s="374"/>
      <c r="Q79" s="374"/>
      <c r="R79" s="374"/>
      <c r="S79" s="375"/>
      <c r="T79" s="374"/>
      <c r="U79" s="374"/>
      <c r="V79" s="374"/>
    </row>
    <row r="80" spans="1:22" ht="24" customHeight="1" x14ac:dyDescent="0.4">
      <c r="A80" s="696" t="s">
        <v>172</v>
      </c>
      <c r="B80" s="696"/>
      <c r="C80" s="696"/>
      <c r="D80" s="696"/>
      <c r="E80" s="696"/>
      <c r="F80" s="696"/>
      <c r="G80" s="419">
        <f>SUM(F75:G79)</f>
        <v>44931929.879999995</v>
      </c>
      <c r="H80" s="321"/>
      <c r="I80" s="374"/>
      <c r="J80" s="374"/>
      <c r="K80" s="374"/>
      <c r="L80" s="375"/>
      <c r="M80" s="374"/>
      <c r="N80" s="374"/>
      <c r="O80" s="374"/>
      <c r="P80" s="374"/>
      <c r="Q80" s="374"/>
      <c r="R80" s="374"/>
      <c r="S80" s="375"/>
      <c r="T80" s="374"/>
      <c r="U80" s="374"/>
      <c r="V80" s="374"/>
    </row>
    <row r="81" spans="1:22" ht="17.25" customHeight="1" x14ac:dyDescent="0.4">
      <c r="A81" s="321"/>
      <c r="B81" s="321"/>
      <c r="C81" s="321"/>
      <c r="D81" s="321"/>
      <c r="E81" s="321"/>
      <c r="F81" s="321"/>
      <c r="G81" s="321"/>
      <c r="H81" s="321"/>
      <c r="I81" s="321"/>
      <c r="J81" s="321"/>
      <c r="K81" s="321"/>
      <c r="L81" s="383"/>
      <c r="M81" s="321"/>
      <c r="N81" s="384"/>
      <c r="O81" s="374"/>
      <c r="P81" s="374"/>
      <c r="Q81" s="374"/>
      <c r="R81" s="374"/>
      <c r="S81" s="375"/>
      <c r="T81" s="374"/>
      <c r="U81" s="374"/>
      <c r="V81" s="374"/>
    </row>
    <row r="82" spans="1:22" ht="107.25" customHeight="1" x14ac:dyDescent="0.4">
      <c r="A82" s="385"/>
      <c r="B82" s="386"/>
      <c r="C82" s="386"/>
      <c r="D82" s="386"/>
      <c r="E82" s="387"/>
      <c r="F82" s="321"/>
      <c r="G82" s="321"/>
      <c r="H82" s="321"/>
      <c r="I82" s="581" t="s">
        <v>15</v>
      </c>
      <c r="J82" s="582"/>
      <c r="K82" s="582"/>
      <c r="L82" s="582"/>
      <c r="M82" s="583"/>
      <c r="N82" s="388"/>
      <c r="O82" s="374"/>
      <c r="P82" s="374"/>
      <c r="Q82" s="374"/>
      <c r="R82" s="374"/>
      <c r="S82" s="375"/>
      <c r="T82" s="374"/>
      <c r="U82" s="374"/>
      <c r="V82" s="374"/>
    </row>
    <row r="83" spans="1:22" ht="26.25" x14ac:dyDescent="0.4">
      <c r="A83" s="584" t="s">
        <v>14</v>
      </c>
      <c r="B83" s="585"/>
      <c r="C83" s="585"/>
      <c r="D83" s="585"/>
      <c r="E83" s="586"/>
      <c r="F83" s="389"/>
      <c r="G83" s="390"/>
      <c r="H83" s="389"/>
      <c r="I83" s="584"/>
      <c r="J83" s="585"/>
      <c r="K83" s="585"/>
      <c r="L83" s="585"/>
      <c r="M83" s="586"/>
      <c r="N83" s="388"/>
      <c r="O83" s="374"/>
      <c r="P83" s="374"/>
      <c r="Q83" s="374"/>
      <c r="R83" s="374"/>
      <c r="S83" s="375"/>
      <c r="T83" s="374"/>
      <c r="U83" s="374"/>
      <c r="V83" s="374"/>
    </row>
    <row r="84" spans="1:22" ht="26.25" x14ac:dyDescent="0.4">
      <c r="A84" s="391"/>
      <c r="B84" s="384"/>
      <c r="C84" s="384"/>
      <c r="D84" s="384"/>
      <c r="E84" s="384"/>
      <c r="F84" s="384"/>
      <c r="G84" s="384"/>
      <c r="H84" s="384"/>
      <c r="I84" s="384"/>
      <c r="J84" s="384"/>
      <c r="K84" s="384"/>
      <c r="L84" s="392"/>
      <c r="M84" s="384"/>
      <c r="N84" s="384"/>
      <c r="O84" s="321"/>
      <c r="P84" s="321"/>
      <c r="Q84" s="321"/>
      <c r="R84" s="321"/>
      <c r="S84" s="383"/>
      <c r="T84" s="321"/>
      <c r="U84" s="321"/>
      <c r="V84" s="321"/>
    </row>
    <row r="85" spans="1:22" ht="26.25" x14ac:dyDescent="0.4">
      <c r="A85" s="321"/>
      <c r="B85" s="321"/>
      <c r="C85" s="321"/>
      <c r="D85" s="321"/>
      <c r="E85" s="321"/>
      <c r="F85" s="321"/>
      <c r="G85" s="321"/>
      <c r="H85" s="321"/>
      <c r="I85" s="321"/>
      <c r="J85" s="321"/>
      <c r="K85" s="321"/>
      <c r="L85" s="383"/>
      <c r="M85" s="321"/>
      <c r="N85" s="321"/>
      <c r="O85" s="321"/>
      <c r="P85" s="321"/>
      <c r="Q85" s="321"/>
      <c r="R85" s="321"/>
      <c r="S85" s="383"/>
      <c r="T85" s="321"/>
      <c r="U85" s="321"/>
      <c r="V85" s="321"/>
    </row>
    <row r="86" spans="1:22" ht="18.75" x14ac:dyDescent="0.25">
      <c r="A86" s="91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202"/>
      <c r="M86" s="89"/>
      <c r="N86" s="89"/>
      <c r="O86" s="89"/>
      <c r="P86" s="89"/>
      <c r="Q86" s="89"/>
      <c r="R86" s="89"/>
      <c r="S86" s="202"/>
      <c r="T86" s="89"/>
      <c r="U86" s="89"/>
    </row>
    <row r="87" spans="1:22" ht="18.75" x14ac:dyDescent="0.3">
      <c r="A87" s="89"/>
      <c r="B87" s="90"/>
      <c r="C87" s="90"/>
      <c r="D87" s="90"/>
      <c r="E87" s="90"/>
      <c r="F87" s="89"/>
      <c r="G87" s="89"/>
      <c r="H87" s="89"/>
      <c r="I87" s="89"/>
      <c r="J87" s="90"/>
      <c r="K87" s="90"/>
      <c r="L87" s="393"/>
      <c r="M87" s="92"/>
      <c r="N87" s="106"/>
      <c r="O87" s="89"/>
      <c r="P87" s="89"/>
      <c r="Q87" s="89"/>
      <c r="R87" s="89"/>
      <c r="S87" s="394"/>
      <c r="T87" s="90"/>
      <c r="U87" s="90"/>
    </row>
    <row r="88" spans="1:22" ht="18.75" x14ac:dyDescent="0.3">
      <c r="O88" s="89"/>
      <c r="P88" s="89"/>
      <c r="Q88" s="89"/>
      <c r="R88" s="89"/>
      <c r="S88" s="393"/>
      <c r="T88" s="106"/>
      <c r="U88" s="106"/>
    </row>
    <row r="89" spans="1:22" x14ac:dyDescent="0.25">
      <c r="O89" s="89"/>
      <c r="P89" s="89"/>
      <c r="Q89" s="89"/>
      <c r="R89" s="89"/>
      <c r="S89" s="202"/>
      <c r="T89" s="89"/>
      <c r="U89" s="89"/>
    </row>
  </sheetData>
  <mergeCells count="189">
    <mergeCell ref="A80:F80"/>
    <mergeCell ref="A1:V1"/>
    <mergeCell ref="A3:V3"/>
    <mergeCell ref="A4:B4"/>
    <mergeCell ref="G4:V11"/>
    <mergeCell ref="A6:B6"/>
    <mergeCell ref="A7:B7"/>
    <mergeCell ref="A8:B8"/>
    <mergeCell ref="A10:B10"/>
    <mergeCell ref="A11:B11"/>
    <mergeCell ref="A13:V13"/>
    <mergeCell ref="A14:V14"/>
    <mergeCell ref="B15:U15"/>
    <mergeCell ref="A16:A18"/>
    <mergeCell ref="B16:D18"/>
    <mergeCell ref="E16:E18"/>
    <mergeCell ref="F16:G16"/>
    <mergeCell ref="H16:I16"/>
    <mergeCell ref="J16:L16"/>
    <mergeCell ref="M16:O16"/>
    <mergeCell ref="P16:Q16"/>
    <mergeCell ref="R16:S16"/>
    <mergeCell ref="T16:V18"/>
    <mergeCell ref="F17:F18"/>
    <mergeCell ref="B21:D21"/>
    <mergeCell ref="B22:D22"/>
    <mergeCell ref="A24:V24"/>
    <mergeCell ref="M17:M18"/>
    <mergeCell ref="N17:N18"/>
    <mergeCell ref="O17:O18"/>
    <mergeCell ref="P17:P18"/>
    <mergeCell ref="Q17:Q18"/>
    <mergeCell ref="R17:R18"/>
    <mergeCell ref="G17:G18"/>
    <mergeCell ref="H17:H18"/>
    <mergeCell ref="I17:I18"/>
    <mergeCell ref="J17:J18"/>
    <mergeCell ref="K17:K18"/>
    <mergeCell ref="L17:L18"/>
    <mergeCell ref="S17:S18"/>
    <mergeCell ref="B19:D19"/>
    <mergeCell ref="B20:D20"/>
    <mergeCell ref="B25:U25"/>
    <mergeCell ref="A26:A28"/>
    <mergeCell ref="B26:D28"/>
    <mergeCell ref="E26:E28"/>
    <mergeCell ref="F26:G26"/>
    <mergeCell ref="H26:I26"/>
    <mergeCell ref="J26:L26"/>
    <mergeCell ref="M26:O26"/>
    <mergeCell ref="P26:Q26"/>
    <mergeCell ref="R26:S26"/>
    <mergeCell ref="R27:R28"/>
    <mergeCell ref="S27:S28"/>
    <mergeCell ref="T26:V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A30:A32"/>
    <mergeCell ref="B30:D30"/>
    <mergeCell ref="B31:D31"/>
    <mergeCell ref="B32:D32"/>
    <mergeCell ref="B33:D33"/>
    <mergeCell ref="B34:D34"/>
    <mergeCell ref="O27:O28"/>
    <mergeCell ref="P27:P28"/>
    <mergeCell ref="Q27:Q28"/>
    <mergeCell ref="B29:D29"/>
    <mergeCell ref="B36:U36"/>
    <mergeCell ref="A37:A39"/>
    <mergeCell ref="B37:D39"/>
    <mergeCell ref="E37:E39"/>
    <mergeCell ref="F37:G37"/>
    <mergeCell ref="H37:I37"/>
    <mergeCell ref="J37:L37"/>
    <mergeCell ref="M37:O37"/>
    <mergeCell ref="P37:Q37"/>
    <mergeCell ref="R37:S37"/>
    <mergeCell ref="R38:R39"/>
    <mergeCell ref="S38:S39"/>
    <mergeCell ref="T37:V39"/>
    <mergeCell ref="F38:F39"/>
    <mergeCell ref="G38:G39"/>
    <mergeCell ref="H38:H39"/>
    <mergeCell ref="I38:I39"/>
    <mergeCell ref="J38:J39"/>
    <mergeCell ref="K38:K39"/>
    <mergeCell ref="L38:L39"/>
    <mergeCell ref="M38:M39"/>
    <mergeCell ref="N38:N39"/>
    <mergeCell ref="A41:A43"/>
    <mergeCell ref="B41:D41"/>
    <mergeCell ref="B42:D42"/>
    <mergeCell ref="B43:D43"/>
    <mergeCell ref="B44:D44"/>
    <mergeCell ref="B45:D45"/>
    <mergeCell ref="O38:O39"/>
    <mergeCell ref="P38:P39"/>
    <mergeCell ref="Q38:Q39"/>
    <mergeCell ref="B40:D40"/>
    <mergeCell ref="B46:D46"/>
    <mergeCell ref="B49:U49"/>
    <mergeCell ref="A50:A52"/>
    <mergeCell ref="B50:D52"/>
    <mergeCell ref="E50:E52"/>
    <mergeCell ref="F50:G50"/>
    <mergeCell ref="H50:I50"/>
    <mergeCell ref="J50:L50"/>
    <mergeCell ref="M50:O50"/>
    <mergeCell ref="P50:Q50"/>
    <mergeCell ref="O51:O52"/>
    <mergeCell ref="P51:P52"/>
    <mergeCell ref="Q51:Q52"/>
    <mergeCell ref="R51:R52"/>
    <mergeCell ref="S51:S52"/>
    <mergeCell ref="R50:S50"/>
    <mergeCell ref="T50:V52"/>
    <mergeCell ref="F51:F52"/>
    <mergeCell ref="G51:G52"/>
    <mergeCell ref="H51:H52"/>
    <mergeCell ref="I51:I52"/>
    <mergeCell ref="J51:J52"/>
    <mergeCell ref="K51:K52"/>
    <mergeCell ref="L51:L52"/>
    <mergeCell ref="M51:M52"/>
    <mergeCell ref="A53:A55"/>
    <mergeCell ref="B53:D53"/>
    <mergeCell ref="B54:D54"/>
    <mergeCell ref="B55:D55"/>
    <mergeCell ref="B56:D56"/>
    <mergeCell ref="A57:A58"/>
    <mergeCell ref="B57:D57"/>
    <mergeCell ref="B58:D58"/>
    <mergeCell ref="N51:N52"/>
    <mergeCell ref="I82:M83"/>
    <mergeCell ref="A83:E83"/>
    <mergeCell ref="B61:U61"/>
    <mergeCell ref="A62:A64"/>
    <mergeCell ref="B62:D64"/>
    <mergeCell ref="E62:E64"/>
    <mergeCell ref="F62:G62"/>
    <mergeCell ref="H62:I62"/>
    <mergeCell ref="J62:L62"/>
    <mergeCell ref="M62:O62"/>
    <mergeCell ref="D77:E77"/>
    <mergeCell ref="F77:G77"/>
    <mergeCell ref="D78:E78"/>
    <mergeCell ref="F78:G78"/>
    <mergeCell ref="D79:E79"/>
    <mergeCell ref="F79:G79"/>
    <mergeCell ref="A73:G73"/>
    <mergeCell ref="D74:E74"/>
    <mergeCell ref="F74:G74"/>
    <mergeCell ref="D75:E75"/>
    <mergeCell ref="F75:G75"/>
    <mergeCell ref="D76:E76"/>
    <mergeCell ref="F76:G76"/>
    <mergeCell ref="P62:Q62"/>
    <mergeCell ref="R62:S62"/>
    <mergeCell ref="T62:V64"/>
    <mergeCell ref="F63:F64"/>
    <mergeCell ref="G63:G64"/>
    <mergeCell ref="H63:H64"/>
    <mergeCell ref="I63:I64"/>
    <mergeCell ref="J63:J64"/>
    <mergeCell ref="K63:K64"/>
    <mergeCell ref="L63:L64"/>
    <mergeCell ref="B69:D69"/>
    <mergeCell ref="B70:D70"/>
    <mergeCell ref="A68:A70"/>
    <mergeCell ref="A71:F71"/>
    <mergeCell ref="S63:S64"/>
    <mergeCell ref="A65:A67"/>
    <mergeCell ref="B65:D65"/>
    <mergeCell ref="B66:D66"/>
    <mergeCell ref="B67:D67"/>
    <mergeCell ref="B68:D68"/>
    <mergeCell ref="M63:M64"/>
    <mergeCell ref="N63:N64"/>
    <mergeCell ref="O63:O64"/>
    <mergeCell ref="P63:P64"/>
    <mergeCell ref="Q63:Q64"/>
    <mergeCell ref="R63:R64"/>
  </mergeCells>
  <printOptions horizontalCentered="1"/>
  <pageMargins left="0.23622047244094491" right="0.23622047244094491" top="0.74803149606299213" bottom="0.74803149606299213" header="0.31496062992125984" footer="0.31496062992125984"/>
  <pageSetup paperSize="300" scale="29" fitToHeight="4" orientation="landscape" r:id="rId1"/>
  <rowBreaks count="2" manualBreakCount="2">
    <brk id="35" max="21" man="1"/>
    <brk id="59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view="pageBreakPreview" zoomScale="55" zoomScaleNormal="75" zoomScaleSheetLayoutView="55" zoomScalePageLayoutView="55" workbookViewId="0">
      <selection activeCell="L26" sqref="L26"/>
    </sheetView>
  </sheetViews>
  <sheetFormatPr baseColWidth="10" defaultRowHeight="18.75" x14ac:dyDescent="0.3"/>
  <cols>
    <col min="1" max="1" width="23.140625" style="3" customWidth="1"/>
    <col min="2" max="2" width="16.42578125" style="1" customWidth="1"/>
    <col min="3" max="3" width="20.7109375" style="1" customWidth="1"/>
    <col min="4" max="4" width="33.85546875" style="4" customWidth="1"/>
    <col min="5" max="5" width="19.28515625" style="2" customWidth="1"/>
    <col min="6" max="6" width="16.140625" style="2" customWidth="1"/>
    <col min="7" max="7" width="14.42578125" style="2" customWidth="1"/>
    <col min="8" max="8" width="16.140625" style="14" customWidth="1"/>
    <col min="9" max="9" width="19.85546875" style="2" customWidth="1"/>
    <col min="10" max="10" width="19.85546875" style="14" customWidth="1"/>
    <col min="11" max="11" width="19.28515625" style="2" customWidth="1"/>
    <col min="12" max="12" width="20" style="1" customWidth="1"/>
    <col min="13" max="13" width="19.28515625" style="1" customWidth="1"/>
    <col min="14" max="14" width="20.42578125" style="1" customWidth="1"/>
    <col min="15" max="15" width="18.28515625" style="1" customWidth="1"/>
    <col min="16" max="16" width="24.7109375" style="1" customWidth="1"/>
    <col min="17" max="17" width="1.140625" style="1" customWidth="1"/>
    <col min="18" max="18" width="3.140625" style="1" customWidth="1"/>
    <col min="19" max="24" width="11.42578125" style="1"/>
    <col min="25" max="25" width="14.140625" style="1" bestFit="1" customWidth="1"/>
    <col min="26" max="16384" width="11.42578125" style="1"/>
  </cols>
  <sheetData>
    <row r="1" spans="1:17" ht="19.5" thickBot="1" x14ac:dyDescent="0.35"/>
    <row r="2" spans="1:17" ht="46.5" customHeight="1" thickBot="1" x14ac:dyDescent="0.75">
      <c r="A2" s="719" t="s">
        <v>85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0"/>
      <c r="O2" s="720"/>
      <c r="P2" s="721"/>
    </row>
    <row r="3" spans="1:17" s="5" customFormat="1" ht="13.5" customHeight="1" thickBot="1" x14ac:dyDescent="0.75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5"/>
    </row>
    <row r="4" spans="1:17" s="5" customFormat="1" ht="7.5" customHeight="1" thickBot="1" x14ac:dyDescent="0.35">
      <c r="A4" s="722"/>
      <c r="B4" s="723"/>
      <c r="C4" s="723"/>
      <c r="D4" s="723"/>
      <c r="E4" s="723"/>
      <c r="F4" s="723"/>
      <c r="G4" s="723"/>
      <c r="H4" s="723"/>
      <c r="I4" s="723"/>
      <c r="J4" s="723"/>
      <c r="K4" s="723"/>
      <c r="L4" s="723"/>
      <c r="M4" s="723"/>
      <c r="N4" s="723"/>
      <c r="O4" s="723"/>
      <c r="P4" s="724"/>
    </row>
    <row r="5" spans="1:17" ht="39.75" thickBot="1" x14ac:dyDescent="0.65">
      <c r="A5" s="725" t="s">
        <v>20</v>
      </c>
      <c r="B5" s="726"/>
      <c r="C5" s="726"/>
      <c r="D5" s="726"/>
      <c r="E5" s="726"/>
      <c r="F5" s="726"/>
      <c r="G5" s="726"/>
      <c r="H5" s="726"/>
      <c r="I5" s="726"/>
      <c r="J5" s="726"/>
      <c r="K5" s="726"/>
      <c r="L5" s="726"/>
      <c r="M5" s="726"/>
      <c r="N5" s="726"/>
      <c r="O5" s="726"/>
      <c r="P5" s="727"/>
    </row>
    <row r="6" spans="1:17" ht="8.25" customHeight="1" thickBot="1" x14ac:dyDescent="0.4">
      <c r="A6" s="728"/>
      <c r="B6" s="729"/>
      <c r="C6" s="729"/>
      <c r="D6" s="729"/>
      <c r="E6" s="729"/>
      <c r="F6" s="729"/>
      <c r="G6" s="729"/>
      <c r="H6" s="729"/>
      <c r="I6" s="729"/>
      <c r="J6" s="729"/>
      <c r="K6" s="729"/>
      <c r="L6" s="729"/>
      <c r="M6" s="729"/>
      <c r="N6" s="729"/>
      <c r="O6" s="729"/>
      <c r="P6" s="730"/>
    </row>
    <row r="7" spans="1:17" s="5" customFormat="1" ht="8.25" customHeight="1" thickBot="1" x14ac:dyDescent="0.4">
      <c r="A7" s="126"/>
      <c r="B7" s="126"/>
      <c r="C7" s="126" t="s">
        <v>86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</row>
    <row r="8" spans="1:17" ht="18.75" customHeight="1" x14ac:dyDescent="0.35">
      <c r="A8" s="731" t="s">
        <v>1</v>
      </c>
      <c r="B8" s="732"/>
      <c r="C8" s="733">
        <v>2022</v>
      </c>
      <c r="D8" s="734"/>
      <c r="E8" s="735" t="s">
        <v>6</v>
      </c>
      <c r="F8" s="736"/>
      <c r="G8" s="736"/>
      <c r="H8" s="736"/>
      <c r="I8" s="736"/>
      <c r="J8" s="736"/>
      <c r="K8" s="736"/>
      <c r="L8" s="736"/>
      <c r="M8" s="736"/>
      <c r="N8" s="736"/>
      <c r="O8" s="736"/>
      <c r="P8" s="737"/>
      <c r="Q8" s="24"/>
    </row>
    <row r="9" spans="1:17" ht="18.75" customHeight="1" x14ac:dyDescent="0.35">
      <c r="A9" s="127"/>
      <c r="B9" s="128" t="s">
        <v>18</v>
      </c>
      <c r="C9" s="744" t="s">
        <v>178</v>
      </c>
      <c r="D9" s="745"/>
      <c r="E9" s="738"/>
      <c r="F9" s="739"/>
      <c r="G9" s="739"/>
      <c r="H9" s="739"/>
      <c r="I9" s="739"/>
      <c r="J9" s="739"/>
      <c r="K9" s="739"/>
      <c r="L9" s="739"/>
      <c r="M9" s="739"/>
      <c r="N9" s="739"/>
      <c r="O9" s="739"/>
      <c r="P9" s="740"/>
      <c r="Q9" s="24"/>
    </row>
    <row r="10" spans="1:17" ht="23.25" x14ac:dyDescent="0.35">
      <c r="A10" s="746" t="s">
        <v>3</v>
      </c>
      <c r="B10" s="747"/>
      <c r="C10" s="744" t="s">
        <v>91</v>
      </c>
      <c r="D10" s="745"/>
      <c r="E10" s="738"/>
      <c r="F10" s="739"/>
      <c r="G10" s="739"/>
      <c r="H10" s="739"/>
      <c r="I10" s="739"/>
      <c r="J10" s="739"/>
      <c r="K10" s="739"/>
      <c r="L10" s="739"/>
      <c r="M10" s="739"/>
      <c r="N10" s="739"/>
      <c r="O10" s="739"/>
      <c r="P10" s="740"/>
      <c r="Q10" s="24"/>
    </row>
    <row r="11" spans="1:17" ht="23.25" x14ac:dyDescent="0.35">
      <c r="A11" s="746" t="s">
        <v>2</v>
      </c>
      <c r="B11" s="747"/>
      <c r="C11" s="744" t="s">
        <v>87</v>
      </c>
      <c r="D11" s="745"/>
      <c r="E11" s="738"/>
      <c r="F11" s="739"/>
      <c r="G11" s="739"/>
      <c r="H11" s="739"/>
      <c r="I11" s="739"/>
      <c r="J11" s="739"/>
      <c r="K11" s="739"/>
      <c r="L11" s="739"/>
      <c r="M11" s="739"/>
      <c r="N11" s="739"/>
      <c r="O11" s="739"/>
      <c r="P11" s="740"/>
      <c r="Q11" s="24"/>
    </row>
    <row r="12" spans="1:17" s="5" customFormat="1" ht="24.75" customHeight="1" x14ac:dyDescent="0.3">
      <c r="A12" s="748" t="s">
        <v>4</v>
      </c>
      <c r="B12" s="749"/>
      <c r="C12" s="744" t="s">
        <v>99</v>
      </c>
      <c r="D12" s="745"/>
      <c r="E12" s="738"/>
      <c r="F12" s="739"/>
      <c r="G12" s="739"/>
      <c r="H12" s="739"/>
      <c r="I12" s="739"/>
      <c r="J12" s="739"/>
      <c r="K12" s="739"/>
      <c r="L12" s="739"/>
      <c r="M12" s="739"/>
      <c r="N12" s="739"/>
      <c r="O12" s="739"/>
      <c r="P12" s="740"/>
      <c r="Q12" s="24"/>
    </row>
    <row r="13" spans="1:17" s="5" customFormat="1" ht="21" customHeight="1" thickBot="1" x14ac:dyDescent="0.35">
      <c r="A13" s="129"/>
      <c r="B13" s="130" t="s">
        <v>11</v>
      </c>
      <c r="C13" s="744" t="s">
        <v>100</v>
      </c>
      <c r="D13" s="745"/>
      <c r="E13" s="738"/>
      <c r="F13" s="739"/>
      <c r="G13" s="739"/>
      <c r="H13" s="739"/>
      <c r="I13" s="739"/>
      <c r="J13" s="739"/>
      <c r="K13" s="739"/>
      <c r="L13" s="739"/>
      <c r="M13" s="739"/>
      <c r="N13" s="739"/>
      <c r="O13" s="739"/>
      <c r="P13" s="740"/>
      <c r="Q13" s="24"/>
    </row>
    <row r="14" spans="1:17" s="5" customFormat="1" ht="21" customHeight="1" x14ac:dyDescent="0.3">
      <c r="A14" s="105"/>
      <c r="B14" s="105"/>
      <c r="C14" s="82"/>
      <c r="D14" s="9"/>
      <c r="E14" s="738"/>
      <c r="F14" s="739"/>
      <c r="G14" s="739"/>
      <c r="H14" s="739"/>
      <c r="I14" s="739"/>
      <c r="J14" s="739"/>
      <c r="K14" s="739"/>
      <c r="L14" s="739"/>
      <c r="M14" s="739"/>
      <c r="N14" s="739"/>
      <c r="O14" s="739"/>
      <c r="P14" s="740"/>
      <c r="Q14" s="24"/>
    </row>
    <row r="15" spans="1:17" s="5" customFormat="1" ht="58.5" customHeight="1" thickBot="1" x14ac:dyDescent="0.35">
      <c r="A15" s="105"/>
      <c r="B15" s="105"/>
      <c r="C15" s="11"/>
      <c r="D15" s="9"/>
      <c r="E15" s="741"/>
      <c r="F15" s="742"/>
      <c r="G15" s="742"/>
      <c r="H15" s="742"/>
      <c r="I15" s="742"/>
      <c r="J15" s="742"/>
      <c r="K15" s="742"/>
      <c r="L15" s="742"/>
      <c r="M15" s="742"/>
      <c r="N15" s="742"/>
      <c r="O15" s="742"/>
      <c r="P15" s="743"/>
      <c r="Q15" s="24"/>
    </row>
    <row r="16" spans="1:17" s="5" customFormat="1" ht="15" customHeight="1" thickBot="1" x14ac:dyDescent="0.35">
      <c r="A16" s="105"/>
      <c r="B16" s="105"/>
      <c r="C16" s="11"/>
      <c r="D16" s="9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24"/>
    </row>
    <row r="17" spans="1:16" s="5" customFormat="1" ht="7.5" customHeight="1" thickBot="1" x14ac:dyDescent="0.35">
      <c r="A17" s="722"/>
      <c r="B17" s="723"/>
      <c r="C17" s="723"/>
      <c r="D17" s="723"/>
      <c r="E17" s="723"/>
      <c r="F17" s="723"/>
      <c r="G17" s="723"/>
      <c r="H17" s="723"/>
      <c r="I17" s="723"/>
      <c r="J17" s="723"/>
      <c r="K17" s="723"/>
      <c r="L17" s="723"/>
      <c r="M17" s="723"/>
      <c r="N17" s="723"/>
      <c r="O17" s="723"/>
      <c r="P17" s="724"/>
    </row>
    <row r="18" spans="1:16" ht="39.75" thickBot="1" x14ac:dyDescent="0.65">
      <c r="A18" s="725" t="s">
        <v>84</v>
      </c>
      <c r="B18" s="726"/>
      <c r="C18" s="726"/>
      <c r="D18" s="726"/>
      <c r="E18" s="726"/>
      <c r="F18" s="726"/>
      <c r="G18" s="726"/>
      <c r="H18" s="726"/>
      <c r="I18" s="726"/>
      <c r="J18" s="726"/>
      <c r="K18" s="726"/>
      <c r="L18" s="726"/>
      <c r="M18" s="726"/>
      <c r="N18" s="726"/>
      <c r="O18" s="726"/>
      <c r="P18" s="727"/>
    </row>
    <row r="19" spans="1:16" ht="8.25" customHeight="1" x14ac:dyDescent="0.35">
      <c r="A19" s="751"/>
      <c r="B19" s="752"/>
      <c r="C19" s="752"/>
      <c r="D19" s="752"/>
      <c r="E19" s="752"/>
      <c r="F19" s="752"/>
      <c r="G19" s="752"/>
      <c r="H19" s="752"/>
      <c r="I19" s="752"/>
      <c r="J19" s="752"/>
      <c r="K19" s="752"/>
      <c r="L19" s="752"/>
      <c r="M19" s="752"/>
      <c r="N19" s="752"/>
      <c r="O19" s="752"/>
      <c r="P19" s="753"/>
    </row>
    <row r="20" spans="1:16" ht="56.25" customHeight="1" thickBot="1" x14ac:dyDescent="0.4">
      <c r="A20" s="132"/>
      <c r="B20" s="132"/>
      <c r="C20" s="132"/>
      <c r="D20" s="133"/>
      <c r="E20" s="41"/>
      <c r="F20" s="104"/>
      <c r="G20" s="104"/>
      <c r="H20" s="49"/>
      <c r="I20" s="104"/>
      <c r="J20" s="49"/>
      <c r="K20" s="104"/>
      <c r="L20" s="40"/>
      <c r="M20" s="40"/>
      <c r="N20" s="40"/>
      <c r="O20" s="40"/>
      <c r="P20" s="40"/>
    </row>
    <row r="21" spans="1:16" ht="98.25" customHeight="1" thickBot="1" x14ac:dyDescent="0.35">
      <c r="A21" s="134" t="s">
        <v>55</v>
      </c>
      <c r="B21" s="702" t="s">
        <v>56</v>
      </c>
      <c r="C21" s="754"/>
      <c r="D21" s="702" t="s">
        <v>57</v>
      </c>
      <c r="E21" s="703"/>
      <c r="F21" s="703"/>
      <c r="G21" s="703"/>
      <c r="H21" s="703"/>
      <c r="I21" s="136" t="s">
        <v>58</v>
      </c>
      <c r="J21" s="138" t="s">
        <v>59</v>
      </c>
      <c r="K21" s="415" t="s">
        <v>69</v>
      </c>
      <c r="L21" s="416" t="s">
        <v>70</v>
      </c>
      <c r="M21" s="139" t="s">
        <v>72</v>
      </c>
      <c r="N21" s="139" t="s">
        <v>71</v>
      </c>
      <c r="O21" s="755" t="s">
        <v>60</v>
      </c>
      <c r="P21" s="756"/>
    </row>
    <row r="22" spans="1:16" ht="81" customHeight="1" x14ac:dyDescent="0.35">
      <c r="A22" s="763" t="s">
        <v>129</v>
      </c>
      <c r="B22" s="757" t="s">
        <v>102</v>
      </c>
      <c r="C22" s="758"/>
      <c r="D22" s="704" t="s">
        <v>166</v>
      </c>
      <c r="E22" s="705"/>
      <c r="F22" s="705"/>
      <c r="G22" s="705"/>
      <c r="H22" s="706"/>
      <c r="I22" s="402">
        <v>14110903</v>
      </c>
      <c r="J22" s="402" t="s">
        <v>88</v>
      </c>
      <c r="K22" s="418">
        <v>44543</v>
      </c>
      <c r="L22" s="418">
        <v>44633</v>
      </c>
      <c r="M22" s="422">
        <v>1</v>
      </c>
      <c r="N22" s="422">
        <v>0.9</v>
      </c>
      <c r="O22" s="713"/>
      <c r="P22" s="713"/>
    </row>
    <row r="23" spans="1:16" ht="81" customHeight="1" x14ac:dyDescent="0.35">
      <c r="A23" s="764"/>
      <c r="B23" s="759"/>
      <c r="C23" s="760"/>
      <c r="D23" s="704" t="s">
        <v>167</v>
      </c>
      <c r="E23" s="705"/>
      <c r="F23" s="705"/>
      <c r="G23" s="705"/>
      <c r="H23" s="706"/>
      <c r="I23" s="402">
        <v>14110903</v>
      </c>
      <c r="J23" s="402" t="s">
        <v>88</v>
      </c>
      <c r="K23" s="418">
        <v>44235</v>
      </c>
      <c r="L23" s="418">
        <v>44657</v>
      </c>
      <c r="M23" s="422">
        <v>1</v>
      </c>
      <c r="N23" s="422">
        <v>0.9</v>
      </c>
      <c r="O23" s="713"/>
      <c r="P23" s="713"/>
    </row>
    <row r="24" spans="1:16" ht="81" customHeight="1" x14ac:dyDescent="0.35">
      <c r="A24" s="764"/>
      <c r="B24" s="759"/>
      <c r="C24" s="760"/>
      <c r="D24" s="704" t="s">
        <v>168</v>
      </c>
      <c r="E24" s="705"/>
      <c r="F24" s="705"/>
      <c r="G24" s="705"/>
      <c r="H24" s="706"/>
      <c r="I24" s="402">
        <v>14110903</v>
      </c>
      <c r="J24" s="402" t="s">
        <v>88</v>
      </c>
      <c r="K24" s="418">
        <v>44539</v>
      </c>
      <c r="L24" s="418">
        <v>44658</v>
      </c>
      <c r="M24" s="422">
        <v>1</v>
      </c>
      <c r="N24" s="422">
        <v>0.9</v>
      </c>
      <c r="O24" s="713"/>
      <c r="P24" s="713"/>
    </row>
    <row r="25" spans="1:16" ht="81" customHeight="1" x14ac:dyDescent="0.35">
      <c r="A25" s="765"/>
      <c r="B25" s="761"/>
      <c r="C25" s="762"/>
      <c r="D25" s="704" t="s">
        <v>169</v>
      </c>
      <c r="E25" s="705"/>
      <c r="F25" s="705"/>
      <c r="G25" s="705"/>
      <c r="H25" s="706"/>
      <c r="I25" s="402">
        <v>14110903</v>
      </c>
      <c r="J25" s="402" t="s">
        <v>88</v>
      </c>
      <c r="K25" s="418">
        <v>44580</v>
      </c>
      <c r="L25" s="418">
        <v>44840</v>
      </c>
      <c r="M25" s="422">
        <v>1</v>
      </c>
      <c r="N25" s="422">
        <v>0.5</v>
      </c>
      <c r="O25" s="713"/>
      <c r="P25" s="713"/>
    </row>
    <row r="26" spans="1:16" ht="89.25" customHeight="1" x14ac:dyDescent="0.35">
      <c r="A26" s="766" t="s">
        <v>129</v>
      </c>
      <c r="B26" s="767" t="s">
        <v>104</v>
      </c>
      <c r="C26" s="768"/>
      <c r="D26" s="707" t="s">
        <v>170</v>
      </c>
      <c r="E26" s="708"/>
      <c r="F26" s="708"/>
      <c r="G26" s="708"/>
      <c r="H26" s="709"/>
      <c r="I26" s="235">
        <v>14126478</v>
      </c>
      <c r="J26" s="715" t="s">
        <v>163</v>
      </c>
      <c r="K26" s="418">
        <v>44610</v>
      </c>
      <c r="L26" s="418">
        <v>44940</v>
      </c>
      <c r="M26" s="219">
        <v>0.39229999999999998</v>
      </c>
      <c r="N26" s="219">
        <v>4.6199999999999998E-2</v>
      </c>
      <c r="O26" s="750"/>
      <c r="P26" s="750"/>
    </row>
    <row r="27" spans="1:16" ht="89.25" customHeight="1" x14ac:dyDescent="0.35">
      <c r="A27" s="765"/>
      <c r="B27" s="761"/>
      <c r="C27" s="762"/>
      <c r="D27" s="707" t="s">
        <v>171</v>
      </c>
      <c r="E27" s="708"/>
      <c r="F27" s="708"/>
      <c r="G27" s="708"/>
      <c r="H27" s="709"/>
      <c r="I27" s="412">
        <v>14126478</v>
      </c>
      <c r="J27" s="716"/>
      <c r="K27" s="418">
        <v>44656</v>
      </c>
      <c r="L27" s="418">
        <v>44926</v>
      </c>
      <c r="M27" s="219">
        <v>0.40720000000000001</v>
      </c>
      <c r="N27" s="219">
        <v>7.4999999999999997E-2</v>
      </c>
      <c r="O27" s="713"/>
      <c r="P27" s="713"/>
    </row>
    <row r="28" spans="1:16" ht="63" x14ac:dyDescent="0.3">
      <c r="A28" s="401" t="s">
        <v>129</v>
      </c>
      <c r="B28" s="710" t="s">
        <v>106</v>
      </c>
      <c r="C28" s="711"/>
      <c r="D28" s="707" t="s">
        <v>130</v>
      </c>
      <c r="E28" s="708"/>
      <c r="F28" s="708"/>
      <c r="G28" s="708"/>
      <c r="H28" s="709"/>
      <c r="I28" s="235">
        <v>15615642</v>
      </c>
      <c r="J28" s="402" t="s">
        <v>88</v>
      </c>
      <c r="K28" s="417"/>
      <c r="L28" s="137"/>
      <c r="M28" s="219"/>
      <c r="N28" s="219"/>
      <c r="O28" s="714" t="s">
        <v>161</v>
      </c>
      <c r="P28" s="714"/>
    </row>
    <row r="29" spans="1:16" ht="102" customHeight="1" x14ac:dyDescent="0.35">
      <c r="A29" s="429" t="s">
        <v>129</v>
      </c>
      <c r="B29" s="717" t="s">
        <v>104</v>
      </c>
      <c r="C29" s="718"/>
      <c r="D29" s="707" t="s">
        <v>177</v>
      </c>
      <c r="E29" s="708"/>
      <c r="F29" s="708"/>
      <c r="G29" s="708"/>
      <c r="H29" s="709"/>
      <c r="I29" s="428">
        <v>16832825</v>
      </c>
      <c r="J29" s="428">
        <v>225121</v>
      </c>
      <c r="K29" s="137"/>
      <c r="L29" s="137"/>
      <c r="M29" s="137"/>
      <c r="N29" s="137"/>
      <c r="O29" s="712" t="s">
        <v>180</v>
      </c>
      <c r="P29" s="712"/>
    </row>
    <row r="30" spans="1:16" ht="56.25" customHeight="1" x14ac:dyDescent="0.35">
      <c r="A30" s="132"/>
      <c r="B30" s="132"/>
      <c r="C30" s="132"/>
      <c r="D30" s="133"/>
      <c r="E30" s="41"/>
      <c r="F30" s="104"/>
      <c r="G30" s="104"/>
      <c r="H30" s="49"/>
      <c r="I30" s="104"/>
      <c r="J30" s="49"/>
      <c r="K30" s="104"/>
      <c r="L30" s="40"/>
      <c r="M30" s="40"/>
      <c r="N30" s="40"/>
      <c r="O30" s="40"/>
      <c r="P30" s="40"/>
    </row>
    <row r="31" spans="1:16" ht="56.25" customHeight="1" x14ac:dyDescent="0.3">
      <c r="A31" s="1"/>
    </row>
    <row r="32" spans="1:16" ht="56.25" customHeight="1" x14ac:dyDescent="0.3">
      <c r="B32" s="69"/>
      <c r="C32" s="21"/>
      <c r="D32" s="21"/>
      <c r="E32" s="21"/>
      <c r="F32" s="22"/>
      <c r="G32" s="1"/>
      <c r="H32" s="1"/>
      <c r="I32" s="1"/>
      <c r="J32" s="69"/>
      <c r="K32" s="21"/>
      <c r="L32" s="21"/>
      <c r="M32" s="21"/>
      <c r="N32" s="21"/>
      <c r="O32" s="22"/>
    </row>
    <row r="33" spans="2:15" ht="56.25" customHeight="1" x14ac:dyDescent="0.3">
      <c r="B33" s="499" t="s">
        <v>14</v>
      </c>
      <c r="C33" s="500"/>
      <c r="D33" s="500"/>
      <c r="E33" s="500"/>
      <c r="F33" s="501"/>
      <c r="J33" s="499" t="s">
        <v>15</v>
      </c>
      <c r="K33" s="500"/>
      <c r="L33" s="500"/>
      <c r="M33" s="500"/>
      <c r="N33" s="500"/>
      <c r="O33" s="501"/>
    </row>
  </sheetData>
  <mergeCells count="46">
    <mergeCell ref="A17:P17"/>
    <mergeCell ref="O22:P22"/>
    <mergeCell ref="O26:P26"/>
    <mergeCell ref="A18:P18"/>
    <mergeCell ref="A19:P19"/>
    <mergeCell ref="B21:C21"/>
    <mergeCell ref="O21:P21"/>
    <mergeCell ref="D23:H23"/>
    <mergeCell ref="B22:C25"/>
    <mergeCell ref="A22:A25"/>
    <mergeCell ref="D24:H24"/>
    <mergeCell ref="D25:H25"/>
    <mergeCell ref="A26:A27"/>
    <mergeCell ref="B26:C27"/>
    <mergeCell ref="D27:H27"/>
    <mergeCell ref="A2:P2"/>
    <mergeCell ref="A4:P4"/>
    <mergeCell ref="A5:P5"/>
    <mergeCell ref="A6:P6"/>
    <mergeCell ref="A8:B8"/>
    <mergeCell ref="C8:D8"/>
    <mergeCell ref="E8:P15"/>
    <mergeCell ref="C9:D9"/>
    <mergeCell ref="A10:B10"/>
    <mergeCell ref="C10:D10"/>
    <mergeCell ref="A11:B11"/>
    <mergeCell ref="C11:D11"/>
    <mergeCell ref="A12:B12"/>
    <mergeCell ref="C12:D12"/>
    <mergeCell ref="C13:D13"/>
    <mergeCell ref="B33:F33"/>
    <mergeCell ref="J33:O33"/>
    <mergeCell ref="D21:H21"/>
    <mergeCell ref="D22:H22"/>
    <mergeCell ref="D26:H26"/>
    <mergeCell ref="B28:C28"/>
    <mergeCell ref="O29:P29"/>
    <mergeCell ref="O23:P23"/>
    <mergeCell ref="O24:P24"/>
    <mergeCell ref="O25:P25"/>
    <mergeCell ref="O28:P28"/>
    <mergeCell ref="D28:H28"/>
    <mergeCell ref="J26:J27"/>
    <mergeCell ref="O27:P27"/>
    <mergeCell ref="B29:C29"/>
    <mergeCell ref="D29:H29"/>
  </mergeCells>
  <printOptions horizontalCentered="1"/>
  <pageMargins left="0.39370078740157483" right="0.11811023622047245" top="0.74803149606299213" bottom="0.74803149606299213" header="0.31496062992125984" footer="0.31496062992125984"/>
  <pageSetup scale="3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6" workbookViewId="0">
      <selection activeCell="C9" sqref="C9:C10"/>
    </sheetView>
  </sheetViews>
  <sheetFormatPr baseColWidth="10" defaultRowHeight="15" x14ac:dyDescent="0.25"/>
  <cols>
    <col min="2" max="2" width="50.85546875" customWidth="1"/>
    <col min="3" max="3" width="12.7109375" bestFit="1" customWidth="1"/>
    <col min="4" max="4" width="2.140625" customWidth="1"/>
    <col min="5" max="5" width="12.7109375" bestFit="1" customWidth="1"/>
    <col min="7" max="7" width="12.7109375" bestFit="1" customWidth="1"/>
  </cols>
  <sheetData>
    <row r="1" spans="1:6" x14ac:dyDescent="0.25">
      <c r="A1" s="769" t="s">
        <v>165</v>
      </c>
      <c r="B1" s="769"/>
      <c r="C1" s="769"/>
      <c r="D1" s="769"/>
      <c r="E1" s="769"/>
      <c r="F1" s="414"/>
    </row>
    <row r="2" spans="1:6" x14ac:dyDescent="0.25">
      <c r="A2" s="413"/>
      <c r="B2" s="413"/>
      <c r="C2" s="413"/>
      <c r="D2" s="413"/>
      <c r="E2" s="413"/>
      <c r="F2" s="413"/>
    </row>
    <row r="3" spans="1:6" ht="30" x14ac:dyDescent="0.25">
      <c r="B3" s="406" t="s">
        <v>131</v>
      </c>
      <c r="C3" s="407" t="s">
        <v>8</v>
      </c>
      <c r="E3" t="s">
        <v>164</v>
      </c>
    </row>
    <row r="4" spans="1:6" x14ac:dyDescent="0.25">
      <c r="B4" t="s">
        <v>132</v>
      </c>
      <c r="C4" s="403">
        <v>30605634</v>
      </c>
      <c r="E4">
        <f>1015352.7+1923293.47</f>
        <v>2938646.17</v>
      </c>
    </row>
    <row r="5" spans="1:6" x14ac:dyDescent="0.25">
      <c r="B5" t="s">
        <v>133</v>
      </c>
      <c r="C5" s="403">
        <v>1266036</v>
      </c>
      <c r="E5" s="403">
        <f>77531+47531</f>
        <v>125062</v>
      </c>
    </row>
    <row r="6" spans="1:6" x14ac:dyDescent="0.25">
      <c r="C6" s="404">
        <f>SUM(C4:C5)</f>
        <v>31871670</v>
      </c>
    </row>
    <row r="8" spans="1:6" ht="30" x14ac:dyDescent="0.25">
      <c r="B8" s="406" t="s">
        <v>134</v>
      </c>
      <c r="C8" s="407" t="s">
        <v>160</v>
      </c>
    </row>
    <row r="9" spans="1:6" x14ac:dyDescent="0.25">
      <c r="B9" t="s">
        <v>135</v>
      </c>
      <c r="C9" s="403">
        <v>12406590</v>
      </c>
      <c r="E9" s="403">
        <f>340030.04+340030.04+872500+872500+544048.07+1618696.9+476636.49+845000+2197000+476636.49</f>
        <v>8583078.0299999993</v>
      </c>
    </row>
    <row r="10" spans="1:6" x14ac:dyDescent="0.25">
      <c r="B10" t="s">
        <v>133</v>
      </c>
      <c r="C10" s="403">
        <v>521000</v>
      </c>
      <c r="E10" s="403">
        <f>109035+15380+15380+32002+18606+32002+16622</f>
        <v>239027</v>
      </c>
    </row>
    <row r="11" spans="1:6" x14ac:dyDescent="0.25">
      <c r="C11" s="404">
        <f>SUM(C9:C10)</f>
        <v>12927590</v>
      </c>
    </row>
    <row r="13" spans="1:6" ht="30" x14ac:dyDescent="0.25">
      <c r="B13" s="406" t="s">
        <v>136</v>
      </c>
      <c r="C13" s="407" t="s">
        <v>160</v>
      </c>
    </row>
    <row r="14" spans="1:6" x14ac:dyDescent="0.25">
      <c r="B14" t="s">
        <v>137</v>
      </c>
      <c r="C14" s="403">
        <v>12000</v>
      </c>
    </row>
    <row r="15" spans="1:6" x14ac:dyDescent="0.25">
      <c r="B15" t="s">
        <v>138</v>
      </c>
      <c r="C15" s="403">
        <v>7075</v>
      </c>
    </row>
    <row r="16" spans="1:6" x14ac:dyDescent="0.25">
      <c r="B16" t="s">
        <v>139</v>
      </c>
      <c r="C16" s="403">
        <v>3496</v>
      </c>
    </row>
    <row r="17" spans="2:3" x14ac:dyDescent="0.25">
      <c r="B17" t="s">
        <v>140</v>
      </c>
      <c r="C17" s="403">
        <v>0</v>
      </c>
    </row>
    <row r="18" spans="2:3" x14ac:dyDescent="0.25">
      <c r="B18" t="s">
        <v>141</v>
      </c>
      <c r="C18" s="403">
        <v>31060</v>
      </c>
    </row>
    <row r="19" spans="2:3" x14ac:dyDescent="0.25">
      <c r="B19" t="s">
        <v>142</v>
      </c>
      <c r="C19" s="403">
        <v>0</v>
      </c>
    </row>
    <row r="20" spans="2:3" x14ac:dyDescent="0.25">
      <c r="B20" t="s">
        <v>143</v>
      </c>
      <c r="C20" s="403">
        <v>134375</v>
      </c>
    </row>
    <row r="21" spans="2:3" x14ac:dyDescent="0.25">
      <c r="B21" t="s">
        <v>144</v>
      </c>
      <c r="C21" s="403">
        <v>3200</v>
      </c>
    </row>
    <row r="22" spans="2:3" x14ac:dyDescent="0.25">
      <c r="B22" t="s">
        <v>145</v>
      </c>
      <c r="C22" s="403">
        <v>2156</v>
      </c>
    </row>
    <row r="23" spans="2:3" x14ac:dyDescent="0.25">
      <c r="B23" t="s">
        <v>146</v>
      </c>
      <c r="C23" s="403">
        <v>225363</v>
      </c>
    </row>
    <row r="24" spans="2:3" x14ac:dyDescent="0.25">
      <c r="B24" t="s">
        <v>147</v>
      </c>
      <c r="C24" s="403">
        <v>2625</v>
      </c>
    </row>
    <row r="25" spans="2:3" x14ac:dyDescent="0.25">
      <c r="B25" t="s">
        <v>148</v>
      </c>
      <c r="C25" s="403">
        <v>331609</v>
      </c>
    </row>
    <row r="26" spans="2:3" x14ac:dyDescent="0.25">
      <c r="B26" t="s">
        <v>149</v>
      </c>
      <c r="C26" s="403">
        <v>19992</v>
      </c>
    </row>
    <row r="27" spans="2:3" x14ac:dyDescent="0.25">
      <c r="B27" t="s">
        <v>150</v>
      </c>
      <c r="C27" s="403">
        <v>2200</v>
      </c>
    </row>
    <row r="28" spans="2:3" x14ac:dyDescent="0.25">
      <c r="B28" t="s">
        <v>151</v>
      </c>
      <c r="C28" s="403">
        <v>3772</v>
      </c>
    </row>
    <row r="29" spans="2:3" x14ac:dyDescent="0.25">
      <c r="B29" t="s">
        <v>157</v>
      </c>
      <c r="C29" s="403">
        <v>29744</v>
      </c>
    </row>
    <row r="30" spans="2:3" x14ac:dyDescent="0.25">
      <c r="B30" t="s">
        <v>152</v>
      </c>
      <c r="C30" s="403">
        <v>195282</v>
      </c>
    </row>
    <row r="31" spans="2:3" x14ac:dyDescent="0.25">
      <c r="B31" t="s">
        <v>153</v>
      </c>
      <c r="C31" s="403">
        <v>1498206</v>
      </c>
    </row>
    <row r="32" spans="2:3" x14ac:dyDescent="0.25">
      <c r="B32" t="s">
        <v>154</v>
      </c>
      <c r="C32" s="403">
        <v>177402</v>
      </c>
    </row>
    <row r="33" spans="2:7" x14ac:dyDescent="0.25">
      <c r="B33" t="s">
        <v>155</v>
      </c>
      <c r="C33" s="403">
        <v>1205798</v>
      </c>
    </row>
    <row r="34" spans="2:7" x14ac:dyDescent="0.25">
      <c r="B34" t="s">
        <v>156</v>
      </c>
      <c r="C34" s="403">
        <v>700750</v>
      </c>
    </row>
    <row r="35" spans="2:7" x14ac:dyDescent="0.25">
      <c r="C35" s="404">
        <f>SUM(C14:C34)</f>
        <v>4586105</v>
      </c>
    </row>
    <row r="36" spans="2:7" x14ac:dyDescent="0.25">
      <c r="C36" s="404"/>
    </row>
    <row r="37" spans="2:7" x14ac:dyDescent="0.25">
      <c r="B37" s="407" t="s">
        <v>108</v>
      </c>
      <c r="C37" s="407" t="s">
        <v>160</v>
      </c>
    </row>
    <row r="38" spans="2:7" x14ac:dyDescent="0.25">
      <c r="B38" t="s">
        <v>158</v>
      </c>
      <c r="C38" s="403">
        <f>150000-97331</f>
        <v>52669</v>
      </c>
      <c r="E38">
        <f>11334.38+11334.38+6975</f>
        <v>29643.759999999998</v>
      </c>
      <c r="G38">
        <v>97331</v>
      </c>
    </row>
    <row r="39" spans="2:7" x14ac:dyDescent="0.25">
      <c r="B39" t="s">
        <v>159</v>
      </c>
      <c r="C39" s="403">
        <v>138759</v>
      </c>
      <c r="E39" s="403">
        <v>76160</v>
      </c>
    </row>
    <row r="40" spans="2:7" x14ac:dyDescent="0.25">
      <c r="C40" s="404">
        <f>SUM(C38:C39)</f>
        <v>191428</v>
      </c>
      <c r="E40" s="403"/>
    </row>
    <row r="41" spans="2:7" x14ac:dyDescent="0.25">
      <c r="E41" s="403"/>
    </row>
    <row r="42" spans="2:7" x14ac:dyDescent="0.25">
      <c r="B42" s="407" t="s">
        <v>118</v>
      </c>
      <c r="C42" s="404">
        <v>3085596</v>
      </c>
      <c r="E42" s="403">
        <f>575646.28+636211.95</f>
        <v>1211858.23</v>
      </c>
    </row>
    <row r="43" spans="2:7" x14ac:dyDescent="0.25">
      <c r="E43" s="403"/>
    </row>
    <row r="44" spans="2:7" x14ac:dyDescent="0.25">
      <c r="B44" s="405" t="s">
        <v>128</v>
      </c>
      <c r="C44" s="404">
        <f>SUM(C6+C11+C35+C40+C42)</f>
        <v>52662389</v>
      </c>
      <c r="E44" s="404">
        <f>SUM(E4:E42)</f>
        <v>13203475.189999999</v>
      </c>
      <c r="G44" s="403">
        <f>C44-G38</f>
        <v>52565058</v>
      </c>
    </row>
    <row r="45" spans="2:7" x14ac:dyDescent="0.25">
      <c r="C45" s="404"/>
    </row>
  </sheetData>
  <mergeCells count="1">
    <mergeCell ref="A1:E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IAFF (1)</vt:lpstr>
      <vt:lpstr>IAFF (2)</vt:lpstr>
      <vt:lpstr>IAFF (3)</vt:lpstr>
      <vt:lpstr>Hoja1</vt:lpstr>
      <vt:lpstr>'IAFF (1)'!Área_de_impresión</vt:lpstr>
      <vt:lpstr>'IAFF (2)'!Área_de_impresión</vt:lpstr>
      <vt:lpstr>'IAFF (3)'!Área_de_impresión</vt:lpstr>
      <vt:lpstr>'IAFF (1)'!Títulos_a_imprimir</vt:lpstr>
      <vt:lpstr>'IAFF (2)'!Títulos_a_imprimir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Estuardo González Furlan</dc:creator>
  <cp:lastModifiedBy>David Estuardo Lee Pinto</cp:lastModifiedBy>
  <cp:lastPrinted>2022-11-03T22:32:16Z</cp:lastPrinted>
  <dcterms:created xsi:type="dcterms:W3CDTF">2014-02-17T15:43:28Z</dcterms:created>
  <dcterms:modified xsi:type="dcterms:W3CDTF">2022-11-04T16:44:55Z</dcterms:modified>
</cp:coreProperties>
</file>