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MARZO 2022 - copia\"/>
    </mc:Choice>
  </mc:AlternateContent>
  <bookViews>
    <workbookView xWindow="0" yWindow="0" windowWidth="28800" windowHeight="12435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L43" i="1" l="1"/>
  <c r="K43" i="1"/>
  <c r="H32" i="1"/>
  <c r="E44" i="12" l="1"/>
  <c r="L21" i="1" l="1"/>
  <c r="N69" i="11" l="1"/>
  <c r="N68" i="11"/>
  <c r="N67" i="11"/>
  <c r="N66" i="11"/>
  <c r="N65" i="11"/>
  <c r="F67" i="11"/>
  <c r="F66" i="11"/>
  <c r="F65" i="11"/>
  <c r="K19" i="1" l="1"/>
  <c r="G65" i="11" s="1"/>
  <c r="I43" i="1" l="1"/>
  <c r="C40" i="12" l="1"/>
  <c r="C35" i="12"/>
  <c r="C11" i="12"/>
  <c r="C6" i="12"/>
  <c r="C44" i="12" l="1"/>
  <c r="H51" i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S68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F79" i="11" s="1"/>
  <c r="O57" i="11"/>
  <c r="S57" i="11" s="1"/>
  <c r="R69" i="11"/>
  <c r="L66" i="11"/>
  <c r="Q66" i="11" s="1"/>
  <c r="J71" i="11"/>
  <c r="L65" i="11"/>
  <c r="Q65" i="11" s="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8" i="11" l="1"/>
  <c r="Q71" i="11"/>
  <c r="B79" i="11" s="1"/>
  <c r="P71" i="11"/>
  <c r="L71" i="11"/>
  <c r="Q59" i="11"/>
  <c r="D78" i="11" s="1"/>
  <c r="R59" i="11"/>
  <c r="F78" i="11" s="1"/>
  <c r="D59" i="1" s="1"/>
  <c r="O59" i="11"/>
  <c r="L59" i="11"/>
  <c r="P59" i="11"/>
  <c r="G80" i="11" l="1"/>
  <c r="D79" i="11"/>
  <c r="S59" i="11"/>
  <c r="C78" i="11"/>
  <c r="G43" i="1" l="1"/>
  <c r="K30" i="1"/>
  <c r="G68" i="11" s="1"/>
  <c r="M68" i="11" s="1"/>
  <c r="K21" i="1" l="1"/>
  <c r="G67" i="11" s="1"/>
  <c r="M67" i="11" s="1"/>
  <c r="O67" i="11" s="1"/>
  <c r="S67" i="11" s="1"/>
  <c r="J19" i="1"/>
  <c r="F19" i="1"/>
  <c r="M21" i="1" l="1"/>
  <c r="F32" i="1" l="1"/>
  <c r="G32" i="1"/>
  <c r="I32" i="1" s="1"/>
  <c r="L32" i="1"/>
  <c r="I19" i="1" l="1"/>
  <c r="I20" i="1"/>
  <c r="I25" i="1"/>
  <c r="K31" i="1"/>
  <c r="M31" i="1" l="1"/>
  <c r="G69" i="11"/>
  <c r="M69" i="11" s="1"/>
  <c r="O69" i="11" s="1"/>
  <c r="S69" i="11" s="1"/>
  <c r="K25" i="1"/>
  <c r="K26" i="1"/>
  <c r="K27" i="1"/>
  <c r="K20" i="1"/>
  <c r="G66" i="11" s="1"/>
  <c r="M66" i="11" l="1"/>
  <c r="G71" i="11"/>
  <c r="M25" i="1"/>
  <c r="J32" i="1"/>
  <c r="M20" i="1"/>
  <c r="M19" i="1"/>
  <c r="M30" i="1"/>
  <c r="O66" i="11" l="1"/>
  <c r="S66" i="11" s="1"/>
  <c r="M71" i="11"/>
  <c r="O71" i="11" s="1"/>
  <c r="K32" i="1"/>
  <c r="S71" i="11" l="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<sst xmlns="http://schemas.openxmlformats.org/spreadsheetml/2006/main" count="409" uniqueCount="179">
  <si>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</si>
  <si>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</si>
  <si>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</si>
  <si>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</si>
  <si>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</si>
  <si>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</si>
  <si>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</si>
  <si>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</si>
  <si>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</si>
  <si>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</si>
  <si>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</si>
  <si>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</si>
  <si>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</si>
  <si>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</si>
  <si>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</si>
  <si>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</si>
  <si>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</si>
  <si>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</si>
  <si>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</si>
  <si>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</si>
  <si>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</si>
  <si>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</si>
  <si>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</si>
  <si>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</si>
  <si>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</si>
  <si>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</si>
  <si>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</si>
  <si>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</si>
  <si>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</si>
  <si>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</si>
  <si>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</si>
  <si>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</si>
  <si>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</si>
  <si>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</si>
  <si>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</si>
  <si>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</si>
  <si>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</si>
  <si>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</si>
  <si>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</si>
  <si>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</si>
  <si>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</si>
  <si>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</si>
  <si>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</si>
  <si>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</si>
  <si>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</si>
  <si>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</si>
  <si>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</si>
  <si>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</si>
  <si>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</si>
  <si>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</si>
  <si>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</si>
  <si>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</si>
  <si>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</si>
  <si>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</si>
  <si>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</si>
  <si>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</si>
  <si>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</si>
  <si>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</si>
  <si>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</si>
  <si>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</si>
  <si>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</si>
  <si>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</si>
  <si>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</si>
  <si>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</si>
  <si>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</si>
  <si>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</si>
  <si>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</si>
  <si>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</si>
  <si>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</si>
  <si>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</si>
  <si>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</si>
  <si>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</si>
  <si>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</si>
  <si>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</si>
  <si>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</si>
  <si>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</si>
  <si>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</si>
  <si>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</si>
  <si>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</si>
  <si>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</si>
  <si>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</si>
  <si>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</si>
  <si>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</si>
  <si>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</si>
  <si>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</si>
  <si>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</si>
  <si>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</si>
  <si>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</si>
  <si>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</si>
  <si>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</si>
  <si>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</si>
  <si>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</si>
  <si>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</si>
  <si>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</si>
  <si>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</si>
  <si>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</si>
  <si>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</si>
  <si>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</si>
  <si>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</si>
  <si>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</si>
  <si>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</si>
  <si>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</si>
  <si>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</si>
  <si>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</si>
  <si>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</si>
  <si>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</si>
  <si>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</si>
  <si>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</si>
  <si>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</si>
  <si>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</si>
  <si>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</si>
  <si>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</si>
  <si>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</si>
  <si>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</si>
  <si>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</si>
  <si>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</si>
  <si>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</si>
  <si>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</si>
  <si>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</si>
  <si>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</si>
  <si>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</si>
  <si>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</si>
  <si>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</si>
  <si>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</si>
  <si>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</si>
  <si>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</si>
  <si>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</si>
  <si>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</si>
  <si>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</si>
  <si>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</si>
  <si>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</si>
  <si>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</si>
  <si>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</si>
  <si>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</si>
  <si>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</si>
  <si>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</si>
  <si>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</si>
  <si>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</si>
  <si>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</si>
  <si>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</si>
  <si>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</si>
  <si>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</si>
  <si>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</si>
  <si>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</si>
  <si>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</si>
  <si>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</si>
  <si>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</si>
  <si>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</si>
  <si>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</si>
  <si>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</si>
  <si>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</si>
  <si>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</si>
  <si>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</si>
  <si>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</si>
  <si>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</si>
  <si>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</si>
  <si>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</si>
  <si>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</si>
  <si>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</si>
  <si>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</si>
  <si>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</si>
  <si>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</si>
  <si>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</si>
  <si>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</si>
  <si>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</si>
  <si>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</si>
  <si>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</si>
  <si>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</si>
  <si>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MARZO</t>
  </si>
  <si>
    <t>En el mes de marzo 2022 se realizó el pago de la estimación No. 1 de rehabilitación de infraestructura del INED ubicado en Santa Cruz Barillas, Huehuetenango.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</si>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</sst>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4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tabSelected="1" view="pageBreakPreview" zoomScale="50" zoomScaleNormal="75" zoomScaleSheetLayoutView="50" zoomScalePageLayoutView="55" workbookViewId="0">
      <selection activeCell="B20" sqref="B20:D20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2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6" t="s">
        <v>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7" t="s">
        <v>22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8" t="s">
        <v>1</v>
      </c>
      <c r="B6" s="488"/>
      <c r="C6" s="81">
        <v>2022</v>
      </c>
      <c r="D6" s="16"/>
      <c r="E6" s="493" t="s">
        <v>8</v>
      </c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24"/>
    </row>
    <row r="7" spans="1:17" ht="18.75" customHeight="1" x14ac:dyDescent="0.35">
      <c r="A7" s="59"/>
      <c r="B7" s="59" t="s">
        <v>20</v>
      </c>
      <c r="C7" s="81" t="s">
        <v>168</v>
      </c>
      <c r="D7" s="16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24"/>
    </row>
    <row r="8" spans="1:17" ht="23.25" x14ac:dyDescent="0.35">
      <c r="A8" s="488" t="s">
        <v>3</v>
      </c>
      <c r="B8" s="488"/>
      <c r="C8" s="81">
        <v>11130008</v>
      </c>
      <c r="D8" s="16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24"/>
    </row>
    <row r="9" spans="1:17" ht="23.25" x14ac:dyDescent="0.35">
      <c r="A9" s="488" t="s">
        <v>2</v>
      </c>
      <c r="B9" s="488"/>
      <c r="C9" s="81" t="s">
        <v>91</v>
      </c>
      <c r="D9" s="16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24"/>
    </row>
    <row r="10" spans="1:17" s="5" customFormat="1" ht="24.75" customHeight="1" x14ac:dyDescent="0.3">
      <c r="A10" s="489" t="s">
        <v>4</v>
      </c>
      <c r="B10" s="489"/>
      <c r="C10" s="81" t="s">
        <v>103</v>
      </c>
      <c r="D10" s="9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24"/>
    </row>
    <row r="11" spans="1:17" s="5" customFormat="1" ht="21" customHeight="1" x14ac:dyDescent="0.3">
      <c r="A11" s="60"/>
      <c r="B11" s="60" t="s">
        <v>13</v>
      </c>
      <c r="C11" s="81" t="s">
        <v>104</v>
      </c>
      <c r="D11" s="9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24"/>
    </row>
    <row r="12" spans="1:17" s="5" customFormat="1" ht="21" customHeight="1" x14ac:dyDescent="0.3">
      <c r="A12" s="60"/>
      <c r="B12" s="60"/>
      <c r="C12" s="82"/>
      <c r="D12" s="9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24"/>
    </row>
    <row r="13" spans="1:17" s="5" customFormat="1" ht="21" customHeight="1" x14ac:dyDescent="0.3">
      <c r="A13" s="26"/>
      <c r="B13" s="26"/>
      <c r="C13" s="11"/>
      <c r="D13" s="9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7" t="s">
        <v>23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24</v>
      </c>
      <c r="B17" s="490" t="s">
        <v>21</v>
      </c>
      <c r="C17" s="494"/>
      <c r="D17" s="495"/>
      <c r="E17" s="58" t="s">
        <v>25</v>
      </c>
      <c r="F17" s="490" t="s">
        <v>26</v>
      </c>
      <c r="G17" s="491"/>
      <c r="H17" s="491"/>
      <c r="I17" s="492"/>
      <c r="J17" s="490" t="s">
        <v>27</v>
      </c>
      <c r="K17" s="491"/>
      <c r="L17" s="491"/>
      <c r="M17" s="492"/>
      <c r="N17" s="490" t="s">
        <v>28</v>
      </c>
      <c r="O17" s="491"/>
      <c r="P17" s="492"/>
    </row>
    <row r="18" spans="1:26" ht="24.75" customHeight="1" x14ac:dyDescent="0.3">
      <c r="A18" s="208" t="s">
        <v>96</v>
      </c>
      <c r="B18" s="209"/>
      <c r="C18" s="210"/>
      <c r="D18" s="211"/>
      <c r="E18" s="208"/>
      <c r="F18" s="212" t="s">
        <v>9</v>
      </c>
      <c r="G18" s="177" t="s">
        <v>10</v>
      </c>
      <c r="H18" s="177" t="s">
        <v>11</v>
      </c>
      <c r="I18" s="177" t="s">
        <v>12</v>
      </c>
      <c r="J18" s="177" t="s">
        <v>9</v>
      </c>
      <c r="K18" s="177" t="s">
        <v>10</v>
      </c>
      <c r="L18" s="177" t="s">
        <v>11</v>
      </c>
      <c r="M18" s="177" t="s">
        <v>12</v>
      </c>
      <c r="N18" s="517" t="s">
        <v>166</v>
      </c>
      <c r="O18" s="518"/>
      <c r="P18" s="519"/>
    </row>
    <row r="19" spans="1:26" ht="39.75" customHeight="1" x14ac:dyDescent="0.3">
      <c r="A19" s="452" t="s">
        <v>105</v>
      </c>
      <c r="B19" s="468" t="s">
        <v>129</v>
      </c>
      <c r="C19" s="469"/>
      <c r="D19" s="470"/>
      <c r="E19" s="243" t="s">
        <v>109</v>
      </c>
      <c r="F19" s="61">
        <f>2850+2571+2025+311+312</f>
        <v>8069</v>
      </c>
      <c r="G19" s="61">
        <v>4773</v>
      </c>
      <c r="H19" s="61">
        <v>8.32</v>
      </c>
      <c r="I19" s="422">
        <f>H19/G19*100</f>
        <v>0.17431384873245337</v>
      </c>
      <c r="J19" s="163">
        <f>52065867+1266036</f>
        <v>53331903</v>
      </c>
      <c r="K19" s="163">
        <f>30605634+1266036</f>
        <v>31871670</v>
      </c>
      <c r="L19" s="158">
        <v>0</v>
      </c>
      <c r="M19" s="221">
        <f>L19/K19</f>
        <v>0</v>
      </c>
      <c r="N19" s="428"/>
      <c r="O19" s="429"/>
      <c r="P19" s="430"/>
      <c r="Z19" s="161" t="e">
        <f>#REF!-K32</f>
        <v>#REF!</v>
      </c>
    </row>
    <row r="20" spans="1:26" ht="39.75" customHeight="1" x14ac:dyDescent="0.3">
      <c r="A20" s="452"/>
      <c r="B20" s="465" t="s">
        <v>110</v>
      </c>
      <c r="C20" s="466"/>
      <c r="D20" s="467"/>
      <c r="E20" s="159" t="s">
        <v>107</v>
      </c>
      <c r="F20" s="61">
        <v>14</v>
      </c>
      <c r="G20" s="61">
        <v>14</v>
      </c>
      <c r="H20" s="61">
        <v>0</v>
      </c>
      <c r="I20" s="61">
        <f>H20/G20*100</f>
        <v>0</v>
      </c>
      <c r="J20" s="163">
        <v>10500051</v>
      </c>
      <c r="K20" s="163">
        <f t="shared" ref="K20:K25" si="0">J20</f>
        <v>10500051</v>
      </c>
      <c r="L20" s="158">
        <v>0</v>
      </c>
      <c r="M20" s="221">
        <f>L20/K20</f>
        <v>0</v>
      </c>
      <c r="N20" s="431"/>
      <c r="O20" s="432"/>
      <c r="P20" s="433"/>
    </row>
    <row r="21" spans="1:26" ht="39.75" customHeight="1" x14ac:dyDescent="0.3">
      <c r="A21" s="452"/>
      <c r="B21" s="468" t="s">
        <v>106</v>
      </c>
      <c r="C21" s="469"/>
      <c r="D21" s="470"/>
      <c r="E21" s="159" t="s">
        <v>107</v>
      </c>
      <c r="F21" s="61">
        <v>5</v>
      </c>
      <c r="G21" s="61">
        <v>5</v>
      </c>
      <c r="H21" s="61">
        <v>0</v>
      </c>
      <c r="I21" s="61">
        <v>0</v>
      </c>
      <c r="J21" s="163">
        <f>6172691+521000</f>
        <v>6693691</v>
      </c>
      <c r="K21" s="163">
        <f>6172691+521000</f>
        <v>6693691</v>
      </c>
      <c r="L21" s="158">
        <f>340030.04+109035</f>
        <v>449065.04</v>
      </c>
      <c r="M21" s="221">
        <f>L21/K21</f>
        <v>6.7087805517165339E-2</v>
      </c>
      <c r="N21" s="431"/>
      <c r="O21" s="432"/>
      <c r="P21" s="433"/>
    </row>
    <row r="22" spans="1:26" ht="39.75" hidden="1" customHeight="1" x14ac:dyDescent="0.3">
      <c r="A22" s="452"/>
      <c r="B22" s="453"/>
      <c r="C22" s="454"/>
      <c r="D22" s="455"/>
      <c r="E22" s="159"/>
      <c r="F22" s="61"/>
      <c r="G22" s="61"/>
      <c r="H22" s="61"/>
      <c r="I22" s="61"/>
      <c r="J22" s="163"/>
      <c r="K22" s="163"/>
      <c r="L22" s="61"/>
      <c r="M22" s="221"/>
      <c r="N22" s="106"/>
      <c r="O22" s="106"/>
      <c r="P22" s="23"/>
    </row>
    <row r="23" spans="1:26" ht="38.25" hidden="1" customHeight="1" x14ac:dyDescent="0.3">
      <c r="A23" s="162"/>
      <c r="B23" s="456"/>
      <c r="C23" s="457"/>
      <c r="D23" s="458"/>
      <c r="E23" s="224"/>
      <c r="F23" s="168"/>
      <c r="G23" s="168"/>
      <c r="H23" s="168"/>
      <c r="I23" s="168"/>
      <c r="J23" s="225"/>
      <c r="K23" s="225"/>
      <c r="L23" s="61"/>
      <c r="M23" s="221"/>
      <c r="N23" s="106"/>
      <c r="O23" s="106"/>
      <c r="P23" s="23"/>
    </row>
    <row r="24" spans="1:26" ht="38.25" hidden="1" customHeight="1" x14ac:dyDescent="0.3">
      <c r="A24" s="213" t="s">
        <v>98</v>
      </c>
      <c r="B24" s="214"/>
      <c r="C24" s="215"/>
      <c r="D24" s="216"/>
      <c r="E24" s="217"/>
      <c r="F24" s="170"/>
      <c r="G24" s="170"/>
      <c r="H24" s="170"/>
      <c r="I24" s="170"/>
      <c r="J24" s="186"/>
      <c r="K24" s="186"/>
      <c r="L24" s="170"/>
      <c r="M24" s="222"/>
      <c r="N24" s="106"/>
      <c r="O24" s="106"/>
      <c r="P24" s="23"/>
    </row>
    <row r="25" spans="1:26" ht="41.25" hidden="1" customHeight="1" x14ac:dyDescent="0.3">
      <c r="A25" s="459"/>
      <c r="B25" s="453" t="s">
        <v>93</v>
      </c>
      <c r="C25" s="454"/>
      <c r="D25" s="455"/>
      <c r="E25" s="159" t="s">
        <v>94</v>
      </c>
      <c r="F25" s="61"/>
      <c r="G25" s="61"/>
      <c r="H25" s="61">
        <v>0</v>
      </c>
      <c r="I25" s="61" t="e">
        <f>H25/G25*100</f>
        <v>#DIV/0!</v>
      </c>
      <c r="J25" s="163"/>
      <c r="K25" s="163">
        <f t="shared" si="0"/>
        <v>0</v>
      </c>
      <c r="L25" s="61">
        <v>0</v>
      </c>
      <c r="M25" s="221" t="e">
        <f>L25/K25</f>
        <v>#DIV/0!</v>
      </c>
      <c r="N25" s="18"/>
      <c r="O25" s="18"/>
      <c r="P25" s="23"/>
    </row>
    <row r="26" spans="1:26" ht="18.75" hidden="1" customHeight="1" x14ac:dyDescent="0.3">
      <c r="A26" s="460"/>
      <c r="B26" s="453" t="s">
        <v>102</v>
      </c>
      <c r="C26" s="454"/>
      <c r="D26" s="455"/>
      <c r="E26" s="159" t="s">
        <v>92</v>
      </c>
      <c r="F26" s="61" t="s">
        <v>92</v>
      </c>
      <c r="G26" s="61" t="s">
        <v>92</v>
      </c>
      <c r="H26" s="61" t="s">
        <v>92</v>
      </c>
      <c r="I26" s="61" t="s">
        <v>92</v>
      </c>
      <c r="J26" s="163"/>
      <c r="K26" s="163">
        <f t="shared" ref="K26:K31" si="1">J26</f>
        <v>0</v>
      </c>
      <c r="L26" s="61">
        <v>0</v>
      </c>
      <c r="M26" s="221"/>
      <c r="N26" s="106"/>
      <c r="O26" s="106"/>
      <c r="P26" s="23"/>
    </row>
    <row r="27" spans="1:26" ht="18.75" hidden="1" customHeight="1" x14ac:dyDescent="0.3">
      <c r="A27" s="460"/>
      <c r="B27" s="453" t="s">
        <v>100</v>
      </c>
      <c r="C27" s="454"/>
      <c r="D27" s="455"/>
      <c r="E27" s="159" t="s">
        <v>92</v>
      </c>
      <c r="F27" s="61" t="s">
        <v>92</v>
      </c>
      <c r="G27" s="61" t="s">
        <v>92</v>
      </c>
      <c r="H27" s="61" t="s">
        <v>92</v>
      </c>
      <c r="I27" s="61" t="s">
        <v>92</v>
      </c>
      <c r="J27" s="163"/>
      <c r="K27" s="163">
        <f t="shared" si="1"/>
        <v>0</v>
      </c>
      <c r="L27" s="61">
        <v>0</v>
      </c>
      <c r="M27" s="221"/>
      <c r="N27" s="106"/>
      <c r="O27" s="106"/>
      <c r="P27" s="23"/>
    </row>
    <row r="28" spans="1:26" hidden="1" x14ac:dyDescent="0.3">
      <c r="A28" s="461"/>
      <c r="B28" s="462"/>
      <c r="C28" s="463"/>
      <c r="D28" s="464"/>
      <c r="E28" s="159"/>
      <c r="F28" s="61"/>
      <c r="G28" s="61"/>
      <c r="H28" s="61"/>
      <c r="I28" s="61"/>
      <c r="J28" s="163"/>
      <c r="K28" s="163"/>
      <c r="L28" s="61"/>
      <c r="M28" s="221"/>
      <c r="N28" s="17"/>
      <c r="O28" s="17"/>
      <c r="P28" s="20"/>
    </row>
    <row r="29" spans="1:26" x14ac:dyDescent="0.3">
      <c r="A29" s="213" t="s">
        <v>131</v>
      </c>
      <c r="B29" s="218"/>
      <c r="C29" s="219"/>
      <c r="D29" s="220"/>
      <c r="E29" s="217"/>
      <c r="F29" s="217"/>
      <c r="G29" s="217"/>
      <c r="H29" s="217"/>
      <c r="I29" s="170"/>
      <c r="J29" s="186"/>
      <c r="K29" s="186"/>
      <c r="L29" s="217"/>
      <c r="M29" s="222"/>
      <c r="N29" s="17"/>
      <c r="O29" s="17"/>
      <c r="P29" s="20"/>
    </row>
    <row r="30" spans="1:26" ht="47.25" customHeight="1" x14ac:dyDescent="0.3">
      <c r="A30" s="496" t="s">
        <v>111</v>
      </c>
      <c r="B30" s="462" t="s">
        <v>112</v>
      </c>
      <c r="C30" s="463"/>
      <c r="D30" s="464"/>
      <c r="E30" s="159" t="s">
        <v>99</v>
      </c>
      <c r="F30" s="61">
        <v>0</v>
      </c>
      <c r="G30" s="61">
        <v>0</v>
      </c>
      <c r="H30" s="61">
        <v>0</v>
      </c>
      <c r="I30" s="61">
        <v>0</v>
      </c>
      <c r="J30" s="163">
        <f>150000+138759</f>
        <v>288759</v>
      </c>
      <c r="K30" s="163">
        <f>150000+138759</f>
        <v>288759</v>
      </c>
      <c r="L30" s="160">
        <v>76160</v>
      </c>
      <c r="M30" s="221">
        <f>L30/K30</f>
        <v>0.26374935499845892</v>
      </c>
      <c r="N30" s="431"/>
      <c r="O30" s="432"/>
      <c r="P30" s="433"/>
    </row>
    <row r="31" spans="1:26" ht="47.25" customHeight="1" x14ac:dyDescent="0.3">
      <c r="A31" s="497"/>
      <c r="B31" s="205" t="s">
        <v>122</v>
      </c>
      <c r="C31" s="206"/>
      <c r="D31" s="207"/>
      <c r="E31" s="159" t="s">
        <v>99</v>
      </c>
      <c r="F31" s="61">
        <v>0</v>
      </c>
      <c r="G31" s="61">
        <v>0</v>
      </c>
      <c r="H31" s="61">
        <v>0</v>
      </c>
      <c r="I31" s="61">
        <v>0</v>
      </c>
      <c r="J31" s="163">
        <v>3085596</v>
      </c>
      <c r="K31" s="163">
        <f t="shared" si="1"/>
        <v>3085596</v>
      </c>
      <c r="L31" s="158">
        <v>0</v>
      </c>
      <c r="M31" s="221">
        <f>L31/K31</f>
        <v>0</v>
      </c>
      <c r="N31" s="431"/>
      <c r="O31" s="432"/>
      <c r="P31" s="433"/>
    </row>
    <row r="32" spans="1:26" x14ac:dyDescent="0.3">
      <c r="A32" s="156"/>
      <c r="B32" s="19"/>
      <c r="C32" s="63"/>
      <c r="D32" s="62"/>
      <c r="E32" s="25"/>
      <c r="F32" s="412">
        <f>SUM(F19:F31)</f>
        <v>8088</v>
      </c>
      <c r="G32" s="413">
        <f>SUM(G19:G31)</f>
        <v>4792</v>
      </c>
      <c r="H32" s="413">
        <f>SUM(H19:H31)</f>
        <v>8.32</v>
      </c>
      <c r="I32" s="61">
        <f>H32/G32*100</f>
        <v>0.17362270450751252</v>
      </c>
      <c r="J32" s="164">
        <f>SUM(J19:J31)</f>
        <v>73900000</v>
      </c>
      <c r="K32" s="164">
        <f>SUM(K19:K31)</f>
        <v>52439767</v>
      </c>
      <c r="L32" s="226">
        <f>SUM(L19:L31)</f>
        <v>525225.04</v>
      </c>
      <c r="M32" s="223">
        <f>L32/K32</f>
        <v>1.0015777530056532E-2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7"/>
      <c r="N33" s="38"/>
      <c r="O33" s="38"/>
      <c r="P33" s="38"/>
    </row>
    <row r="34" spans="1:16" ht="21" x14ac:dyDescent="0.35">
      <c r="A34" s="487" t="s">
        <v>29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4" t="s">
        <v>19</v>
      </c>
      <c r="J36" s="445"/>
      <c r="K36" s="445"/>
      <c r="L36" s="445"/>
      <c r="M36" s="445"/>
      <c r="N36" s="445"/>
      <c r="O36" s="445"/>
      <c r="P36" s="446"/>
    </row>
    <row r="37" spans="1:16" ht="60" customHeight="1" x14ac:dyDescent="0.3">
      <c r="A37" s="447" t="s">
        <v>30</v>
      </c>
      <c r="B37" s="447"/>
      <c r="C37" s="447" t="s">
        <v>31</v>
      </c>
      <c r="D37" s="447"/>
      <c r="E37" s="447"/>
      <c r="F37" s="447"/>
      <c r="G37" s="447" t="s">
        <v>51</v>
      </c>
      <c r="H37" s="447"/>
      <c r="I37" s="447" t="s">
        <v>52</v>
      </c>
      <c r="J37" s="447"/>
      <c r="K37" s="447" t="s">
        <v>53</v>
      </c>
      <c r="L37" s="447" t="s">
        <v>54</v>
      </c>
      <c r="M37" s="447" t="s">
        <v>55</v>
      </c>
      <c r="N37" s="447"/>
      <c r="O37" s="447"/>
      <c r="P37" s="447" t="s">
        <v>56</v>
      </c>
    </row>
    <row r="38" spans="1:16" ht="46.5" customHeight="1" thickBot="1" x14ac:dyDescent="0.35">
      <c r="A38" s="447"/>
      <c r="B38" s="447"/>
      <c r="C38" s="447"/>
      <c r="D38" s="447"/>
      <c r="E38" s="447"/>
      <c r="F38" s="447"/>
      <c r="G38" s="447"/>
      <c r="H38" s="447"/>
      <c r="I38" s="447"/>
      <c r="J38" s="447"/>
      <c r="K38" s="448"/>
      <c r="L38" s="448"/>
      <c r="M38" s="447"/>
      <c r="N38" s="447"/>
      <c r="O38" s="447"/>
      <c r="P38" s="447"/>
    </row>
    <row r="39" spans="1:16" ht="46.5" customHeight="1" thickTop="1" thickBot="1" x14ac:dyDescent="0.4">
      <c r="A39" s="513" t="s">
        <v>105</v>
      </c>
      <c r="B39" s="514"/>
      <c r="C39" s="449" t="s">
        <v>108</v>
      </c>
      <c r="D39" s="450"/>
      <c r="E39" s="450"/>
      <c r="F39" s="451"/>
      <c r="G39" s="434">
        <v>8069</v>
      </c>
      <c r="H39" s="435"/>
      <c r="I39" s="440">
        <v>8069</v>
      </c>
      <c r="J39" s="441"/>
      <c r="K39" s="228">
        <v>4773</v>
      </c>
      <c r="L39" s="228">
        <v>8.32</v>
      </c>
      <c r="M39" s="434" t="s">
        <v>101</v>
      </c>
      <c r="N39" s="526"/>
      <c r="O39" s="435"/>
      <c r="P39" s="113"/>
    </row>
    <row r="40" spans="1:16" ht="45" customHeight="1" thickTop="1" thickBot="1" x14ac:dyDescent="0.4">
      <c r="A40" s="515"/>
      <c r="B40" s="516"/>
      <c r="C40" s="449" t="s">
        <v>110</v>
      </c>
      <c r="D40" s="450"/>
      <c r="E40" s="450"/>
      <c r="F40" s="451"/>
      <c r="G40" s="436">
        <v>14</v>
      </c>
      <c r="H40" s="437"/>
      <c r="I40" s="442">
        <v>14</v>
      </c>
      <c r="J40" s="443"/>
      <c r="K40" s="229">
        <v>14</v>
      </c>
      <c r="L40" s="229">
        <v>0</v>
      </c>
      <c r="M40" s="438" t="s">
        <v>101</v>
      </c>
      <c r="N40" s="527"/>
      <c r="O40" s="439"/>
      <c r="P40" s="114"/>
    </row>
    <row r="41" spans="1:16" ht="57" customHeight="1" thickTop="1" thickBot="1" x14ac:dyDescent="0.4">
      <c r="A41" s="515"/>
      <c r="B41" s="516"/>
      <c r="C41" s="449" t="s">
        <v>106</v>
      </c>
      <c r="D41" s="450"/>
      <c r="E41" s="450"/>
      <c r="F41" s="451"/>
      <c r="G41" s="438">
        <v>5</v>
      </c>
      <c r="H41" s="439"/>
      <c r="I41" s="442">
        <v>5</v>
      </c>
      <c r="J41" s="443"/>
      <c r="K41" s="229">
        <v>5</v>
      </c>
      <c r="L41" s="229">
        <v>0</v>
      </c>
      <c r="M41" s="438" t="s">
        <v>101</v>
      </c>
      <c r="N41" s="527"/>
      <c r="O41" s="439"/>
      <c r="P41" s="114"/>
    </row>
    <row r="42" spans="1:16" ht="36" hidden="1" customHeight="1" thickTop="1" thickBot="1" x14ac:dyDescent="0.4">
      <c r="A42" s="424"/>
      <c r="B42" s="425"/>
      <c r="C42" s="528"/>
      <c r="D42" s="529"/>
      <c r="E42" s="529"/>
      <c r="F42" s="530"/>
      <c r="G42" s="230"/>
      <c r="H42" s="231"/>
      <c r="I42" s="232"/>
      <c r="J42" s="233"/>
      <c r="K42" s="229"/>
      <c r="L42" s="227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26">
        <f>SUM(G39:H42)</f>
        <v>8088</v>
      </c>
      <c r="H43" s="427"/>
      <c r="I43" s="426">
        <f>SUM(I39:J42)</f>
        <v>8088</v>
      </c>
      <c r="J43" s="427"/>
      <c r="K43" s="411">
        <f>SUM(K39:K42)</f>
        <v>4792</v>
      </c>
      <c r="L43" s="414">
        <f>SUM(L39:L42)</f>
        <v>8.32</v>
      </c>
      <c r="M43" s="110"/>
      <c r="N43" s="111"/>
      <c r="O43" s="112"/>
      <c r="P43" s="115"/>
    </row>
    <row r="44" spans="1:16" ht="36" customHeight="1" x14ac:dyDescent="0.35">
      <c r="A44" s="476"/>
      <c r="B44" s="476"/>
      <c r="C44" s="476"/>
      <c r="D44" s="118"/>
      <c r="E44" s="104"/>
      <c r="F44" s="483"/>
      <c r="G44" s="483"/>
      <c r="H44" s="49"/>
      <c r="I44" s="104"/>
      <c r="J44" s="49"/>
      <c r="K44" s="116"/>
      <c r="L44" s="483"/>
      <c r="M44" s="483"/>
      <c r="N44" s="483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501" t="s">
        <v>32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3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4" t="s">
        <v>35</v>
      </c>
      <c r="J48" s="505"/>
      <c r="K48" s="505"/>
      <c r="L48" s="505"/>
      <c r="M48" s="505"/>
      <c r="N48" s="505"/>
      <c r="O48" s="505"/>
      <c r="P48" s="506"/>
    </row>
    <row r="49" spans="1:16" ht="31.5" customHeight="1" x14ac:dyDescent="0.35">
      <c r="A49" s="508" t="s">
        <v>33</v>
      </c>
      <c r="B49" s="491"/>
      <c r="C49" s="491"/>
      <c r="D49" s="491"/>
      <c r="E49" s="492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16" ht="56.25" customHeight="1" x14ac:dyDescent="0.35">
      <c r="A50" s="474" t="s">
        <v>6</v>
      </c>
      <c r="B50" s="474"/>
      <c r="C50" s="474"/>
      <c r="D50" s="474" t="s">
        <v>7</v>
      </c>
      <c r="E50" s="474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16" ht="45" customHeight="1" x14ac:dyDescent="0.35">
      <c r="A51" s="484">
        <v>0</v>
      </c>
      <c r="B51" s="491"/>
      <c r="C51" s="492"/>
      <c r="D51" s="484">
        <v>8.9999999999999998E-4</v>
      </c>
      <c r="E51" s="485"/>
      <c r="F51" s="477" t="s">
        <v>14</v>
      </c>
      <c r="G51" s="478"/>
      <c r="H51" s="397">
        <f>A55-A51</f>
        <v>1.7362269999999999E-3</v>
      </c>
      <c r="I51" s="55"/>
      <c r="J51" s="56"/>
      <c r="K51" s="53"/>
      <c r="L51" s="52"/>
      <c r="M51" s="52"/>
      <c r="N51" s="52"/>
      <c r="O51" s="52"/>
      <c r="P51" s="57"/>
    </row>
    <row r="52" spans="1:16" ht="18.75" customHeight="1" x14ac:dyDescent="0.35">
      <c r="A52" s="44"/>
      <c r="B52" s="45"/>
      <c r="C52" s="45"/>
      <c r="D52" s="51"/>
      <c r="E52" s="51"/>
      <c r="F52" s="479" t="s">
        <v>15</v>
      </c>
      <c r="G52" s="480"/>
      <c r="H52" s="398"/>
      <c r="I52" s="507" t="s">
        <v>36</v>
      </c>
      <c r="J52" s="505"/>
      <c r="K52" s="505"/>
      <c r="L52" s="505"/>
      <c r="M52" s="505"/>
      <c r="N52" s="505"/>
      <c r="O52" s="505"/>
      <c r="P52" s="506"/>
    </row>
    <row r="53" spans="1:16" ht="33" customHeight="1" x14ac:dyDescent="0.3">
      <c r="A53" s="475" t="s">
        <v>34</v>
      </c>
      <c r="B53" s="475"/>
      <c r="C53" s="475"/>
      <c r="D53" s="475"/>
      <c r="E53" s="490"/>
      <c r="F53" s="481"/>
      <c r="G53" s="482"/>
      <c r="H53" s="399">
        <f>D55-D51</f>
        <v>9.1157775300565319E-3</v>
      </c>
      <c r="I53" s="520" t="s">
        <v>169</v>
      </c>
      <c r="J53" s="521"/>
      <c r="K53" s="521"/>
      <c r="L53" s="521"/>
      <c r="M53" s="521"/>
      <c r="N53" s="521"/>
      <c r="O53" s="521"/>
      <c r="P53" s="522"/>
    </row>
    <row r="54" spans="1:16" ht="56.25" customHeight="1" x14ac:dyDescent="0.35">
      <c r="A54" s="471" t="s">
        <v>6</v>
      </c>
      <c r="B54" s="472"/>
      <c r="C54" s="473"/>
      <c r="D54" s="474" t="s">
        <v>7</v>
      </c>
      <c r="E54" s="474"/>
      <c r="F54" s="42"/>
      <c r="G54" s="42"/>
      <c r="H54" s="43"/>
      <c r="I54" s="520"/>
      <c r="J54" s="521"/>
      <c r="K54" s="521"/>
      <c r="L54" s="521"/>
      <c r="M54" s="521"/>
      <c r="N54" s="521"/>
      <c r="O54" s="521"/>
      <c r="P54" s="522"/>
    </row>
    <row r="55" spans="1:16" ht="56.25" customHeight="1" x14ac:dyDescent="0.35">
      <c r="A55" s="484">
        <v>1.7362269999999999E-3</v>
      </c>
      <c r="B55" s="491"/>
      <c r="C55" s="492"/>
      <c r="D55" s="484">
        <f>M32</f>
        <v>1.0015777530056532E-2</v>
      </c>
      <c r="E55" s="485"/>
      <c r="F55" s="53"/>
      <c r="G55" s="53"/>
      <c r="H55" s="54"/>
      <c r="I55" s="523"/>
      <c r="J55" s="524"/>
      <c r="K55" s="524"/>
      <c r="L55" s="524"/>
      <c r="M55" s="524"/>
      <c r="N55" s="524"/>
      <c r="O55" s="524"/>
      <c r="P55" s="525"/>
    </row>
    <row r="56" spans="1:16" ht="56.25" customHeight="1" x14ac:dyDescent="0.35">
      <c r="A56" s="70" t="s">
        <v>18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16" ht="56.25" customHeight="1" x14ac:dyDescent="0.35">
      <c r="A57" s="475" t="s">
        <v>63</v>
      </c>
      <c r="B57" s="475"/>
      <c r="C57" s="475"/>
      <c r="D57" s="475"/>
      <c r="E57" s="475"/>
      <c r="F57" s="475"/>
      <c r="G57" s="104"/>
      <c r="H57" s="49"/>
      <c r="I57" s="104"/>
      <c r="J57" s="49"/>
      <c r="K57" s="104"/>
      <c r="L57" s="40"/>
      <c r="M57" s="40"/>
      <c r="N57" s="40"/>
      <c r="O57" s="40"/>
      <c r="P57" s="40"/>
    </row>
    <row r="58" spans="1:16" ht="56.25" customHeight="1" x14ac:dyDescent="0.35">
      <c r="A58" s="471" t="s">
        <v>64</v>
      </c>
      <c r="B58" s="472"/>
      <c r="C58" s="473"/>
      <c r="D58" s="474" t="s">
        <v>65</v>
      </c>
      <c r="E58" s="474"/>
      <c r="F58" s="474"/>
      <c r="G58" s="104"/>
      <c r="H58" s="49"/>
      <c r="I58" s="104"/>
      <c r="J58" s="49"/>
      <c r="K58" s="104"/>
      <c r="L58" s="40"/>
      <c r="M58" s="40"/>
      <c r="N58" s="40"/>
      <c r="O58" s="40"/>
      <c r="P58" s="40"/>
    </row>
    <row r="59" spans="1:16" ht="56.25" customHeight="1" x14ac:dyDescent="0.35">
      <c r="A59" s="484">
        <v>0.11</v>
      </c>
      <c r="B59" s="512"/>
      <c r="C59" s="485"/>
      <c r="D59" s="509">
        <f>SUM('IAFF (2)'!F75:G79)</f>
        <v>32253679.729999997</v>
      </c>
      <c r="E59" s="510"/>
      <c r="F59" s="511"/>
      <c r="G59" s="104"/>
      <c r="H59" s="49"/>
      <c r="I59" s="104"/>
      <c r="J59" s="49"/>
      <c r="K59" s="104"/>
      <c r="L59" s="40"/>
      <c r="M59" s="40"/>
      <c r="N59" s="40"/>
      <c r="O59" s="40"/>
      <c r="P59" s="40"/>
    </row>
    <row r="60" spans="1:16" ht="56.25" customHeight="1" x14ac:dyDescent="0.3">
      <c r="A60" s="1"/>
    </row>
    <row r="61" spans="1:16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16" ht="56.25" customHeight="1" x14ac:dyDescent="0.3">
      <c r="B62" s="498" t="s">
        <v>16</v>
      </c>
      <c r="C62" s="499"/>
      <c r="D62" s="499"/>
      <c r="E62" s="499"/>
      <c r="F62" s="500"/>
      <c r="J62" s="498" t="s">
        <v>17</v>
      </c>
      <c r="K62" s="499"/>
      <c r="L62" s="499"/>
      <c r="M62" s="499"/>
      <c r="N62" s="499"/>
      <c r="O62" s="500"/>
    </row>
  </sheetData>
  <mergeCells count="83">
    <mergeCell ref="C42:F42"/>
    <mergeCell ref="G37:H38"/>
    <mergeCell ref="C37:F38"/>
    <mergeCell ref="A37:B38"/>
    <mergeCell ref="C39:F39"/>
    <mergeCell ref="C40:F40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C41:F41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A39:B41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54" zoomScale="40" zoomScaleNormal="40" zoomScaleSheetLayoutView="40" workbookViewId="0">
      <selection activeCell="F82" sqref="F82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3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3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5" t="s">
        <v>47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234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5"/>
      <c r="M2" s="6"/>
      <c r="N2" s="6"/>
      <c r="O2" s="6"/>
      <c r="P2" s="6"/>
      <c r="Q2" s="6"/>
      <c r="R2" s="6"/>
      <c r="S2" s="165"/>
      <c r="T2" s="6"/>
      <c r="U2" s="6"/>
      <c r="V2" s="6"/>
      <c r="W2" s="6"/>
    </row>
    <row r="3" spans="1:23" s="1" customFormat="1" ht="21" x14ac:dyDescent="0.35">
      <c r="A3" s="487" t="s">
        <v>45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235"/>
    </row>
    <row r="4" spans="1:23" s="1" customFormat="1" ht="26.25" x14ac:dyDescent="0.4">
      <c r="A4" s="696" t="s">
        <v>1</v>
      </c>
      <c r="B4" s="696"/>
      <c r="C4" s="81">
        <v>2022</v>
      </c>
      <c r="D4" s="16"/>
      <c r="G4" s="697" t="s">
        <v>8</v>
      </c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236"/>
    </row>
    <row r="5" spans="1:23" s="1" customFormat="1" ht="26.25" x14ac:dyDescent="0.4">
      <c r="A5" s="241"/>
      <c r="B5" s="241" t="s">
        <v>20</v>
      </c>
      <c r="C5" s="81" t="s">
        <v>168</v>
      </c>
      <c r="D5" s="16"/>
      <c r="E5" s="86"/>
      <c r="F5" s="86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236"/>
    </row>
    <row r="6" spans="1:23" s="1" customFormat="1" ht="26.25" x14ac:dyDescent="0.4">
      <c r="A6" s="696" t="s">
        <v>3</v>
      </c>
      <c r="B6" s="696"/>
      <c r="C6" s="81">
        <v>11130008</v>
      </c>
      <c r="D6" s="16"/>
      <c r="E6" s="86"/>
      <c r="F6" s="86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236"/>
    </row>
    <row r="7" spans="1:23" s="1" customFormat="1" ht="26.25" x14ac:dyDescent="0.4">
      <c r="A7" s="696" t="s">
        <v>2</v>
      </c>
      <c r="B7" s="696"/>
      <c r="C7" s="81" t="s">
        <v>91</v>
      </c>
      <c r="D7" s="16"/>
      <c r="E7" s="86"/>
      <c r="F7" s="86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236"/>
    </row>
    <row r="8" spans="1:23" s="5" customFormat="1" ht="26.25" x14ac:dyDescent="0.3">
      <c r="A8" s="698" t="s">
        <v>4</v>
      </c>
      <c r="B8" s="698"/>
      <c r="C8" s="81" t="s">
        <v>103</v>
      </c>
      <c r="D8" s="9"/>
      <c r="E8" s="86"/>
      <c r="F8" s="86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236"/>
    </row>
    <row r="9" spans="1:23" s="5" customFormat="1" ht="26.25" x14ac:dyDescent="0.3">
      <c r="A9" s="242"/>
      <c r="B9" s="242" t="s">
        <v>13</v>
      </c>
      <c r="C9" s="81" t="s">
        <v>104</v>
      </c>
      <c r="D9" s="9"/>
      <c r="E9" s="86"/>
      <c r="F9" s="86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236"/>
    </row>
    <row r="10" spans="1:23" s="5" customFormat="1" ht="26.25" x14ac:dyDescent="0.4">
      <c r="A10" s="696" t="s">
        <v>40</v>
      </c>
      <c r="B10" s="696"/>
      <c r="C10" s="166">
        <v>43230</v>
      </c>
      <c r="D10" s="166"/>
      <c r="E10" s="86"/>
      <c r="F10" s="86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236"/>
    </row>
    <row r="11" spans="1:23" s="5" customFormat="1" ht="26.25" x14ac:dyDescent="0.4">
      <c r="A11" s="696" t="s">
        <v>41</v>
      </c>
      <c r="B11" s="696"/>
      <c r="C11" s="166">
        <v>44526</v>
      </c>
      <c r="D11" s="9"/>
      <c r="E11" s="86"/>
      <c r="F11" s="86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236"/>
    </row>
    <row r="13" spans="1:23" ht="21" x14ac:dyDescent="0.35">
      <c r="A13" s="487" t="s">
        <v>46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235"/>
    </row>
    <row r="14" spans="1:23" ht="21" x14ac:dyDescent="0.25">
      <c r="A14" s="699"/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240"/>
    </row>
    <row r="15" spans="1:23" ht="34.5" thickBot="1" x14ac:dyDescent="0.55000000000000004">
      <c r="A15" s="102" t="s">
        <v>39</v>
      </c>
      <c r="B15" s="633">
        <v>2018</v>
      </c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5"/>
      <c r="U15" s="636"/>
      <c r="V15" s="85"/>
      <c r="W15" s="85"/>
    </row>
    <row r="16" spans="1:23" ht="159" customHeight="1" thickBot="1" x14ac:dyDescent="0.3">
      <c r="A16" s="637" t="s">
        <v>42</v>
      </c>
      <c r="B16" s="640" t="s">
        <v>43</v>
      </c>
      <c r="C16" s="641"/>
      <c r="D16" s="642"/>
      <c r="E16" s="642" t="s">
        <v>44</v>
      </c>
      <c r="F16" s="649" t="s">
        <v>66</v>
      </c>
      <c r="G16" s="650"/>
      <c r="H16" s="651" t="s">
        <v>82</v>
      </c>
      <c r="I16" s="652"/>
      <c r="J16" s="653" t="s">
        <v>83</v>
      </c>
      <c r="K16" s="654"/>
      <c r="L16" s="655"/>
      <c r="M16" s="656" t="s">
        <v>84</v>
      </c>
      <c r="N16" s="657"/>
      <c r="O16" s="658"/>
      <c r="P16" s="659" t="s">
        <v>85</v>
      </c>
      <c r="Q16" s="660"/>
      <c r="R16" s="661" t="s">
        <v>86</v>
      </c>
      <c r="S16" s="662"/>
      <c r="T16" s="663" t="s">
        <v>87</v>
      </c>
      <c r="U16" s="664"/>
      <c r="V16" s="665"/>
    </row>
    <row r="17" spans="1:23" ht="30" customHeight="1" x14ac:dyDescent="0.25">
      <c r="A17" s="638"/>
      <c r="B17" s="643"/>
      <c r="C17" s="644"/>
      <c r="D17" s="645"/>
      <c r="E17" s="645"/>
      <c r="F17" s="567" t="s">
        <v>49</v>
      </c>
      <c r="G17" s="569" t="s">
        <v>48</v>
      </c>
      <c r="H17" s="571" t="s">
        <v>77</v>
      </c>
      <c r="I17" s="573" t="s">
        <v>78</v>
      </c>
      <c r="J17" s="575" t="s">
        <v>50</v>
      </c>
      <c r="K17" s="543" t="s">
        <v>38</v>
      </c>
      <c r="L17" s="577" t="s">
        <v>37</v>
      </c>
      <c r="M17" s="543" t="s">
        <v>50</v>
      </c>
      <c r="N17" s="543" t="s">
        <v>38</v>
      </c>
      <c r="O17" s="546" t="s">
        <v>37</v>
      </c>
      <c r="P17" s="548" t="s">
        <v>79</v>
      </c>
      <c r="Q17" s="550" t="s">
        <v>80</v>
      </c>
      <c r="R17" s="552" t="s">
        <v>81</v>
      </c>
      <c r="S17" s="540" t="s">
        <v>80</v>
      </c>
      <c r="T17" s="666"/>
      <c r="U17" s="667"/>
      <c r="V17" s="668"/>
    </row>
    <row r="18" spans="1:23" ht="66" customHeight="1" thickBot="1" x14ac:dyDescent="0.3">
      <c r="A18" s="639"/>
      <c r="B18" s="646"/>
      <c r="C18" s="647"/>
      <c r="D18" s="648"/>
      <c r="E18" s="648"/>
      <c r="F18" s="568"/>
      <c r="G18" s="570"/>
      <c r="H18" s="572"/>
      <c r="I18" s="574"/>
      <c r="J18" s="576"/>
      <c r="K18" s="545"/>
      <c r="L18" s="578"/>
      <c r="M18" s="544"/>
      <c r="N18" s="545"/>
      <c r="O18" s="547"/>
      <c r="P18" s="549"/>
      <c r="Q18" s="551"/>
      <c r="R18" s="553"/>
      <c r="S18" s="541"/>
      <c r="T18" s="669"/>
      <c r="U18" s="670"/>
      <c r="V18" s="671"/>
    </row>
    <row r="19" spans="1:23" s="261" customFormat="1" ht="75.75" customHeight="1" x14ac:dyDescent="0.35">
      <c r="A19" s="244" t="s">
        <v>114</v>
      </c>
      <c r="B19" s="691"/>
      <c r="C19" s="692"/>
      <c r="D19" s="693"/>
      <c r="E19" s="245"/>
      <c r="F19" s="246"/>
      <c r="G19" s="247"/>
      <c r="H19" s="248"/>
      <c r="I19" s="249"/>
      <c r="J19" s="248"/>
      <c r="K19" s="250"/>
      <c r="L19" s="251"/>
      <c r="M19" s="252"/>
      <c r="N19" s="253"/>
      <c r="O19" s="254"/>
      <c r="P19" s="248"/>
      <c r="Q19" s="255"/>
      <c r="R19" s="256"/>
      <c r="S19" s="257"/>
      <c r="T19" s="258"/>
      <c r="U19" s="259"/>
      <c r="V19" s="260"/>
    </row>
    <row r="20" spans="1:23" s="279" customFormat="1" ht="75.75" customHeight="1" x14ac:dyDescent="0.25">
      <c r="A20" s="262" t="s">
        <v>115</v>
      </c>
      <c r="B20" s="684" t="s">
        <v>116</v>
      </c>
      <c r="C20" s="685"/>
      <c r="D20" s="686"/>
      <c r="E20" s="263" t="s">
        <v>97</v>
      </c>
      <c r="F20" s="264">
        <v>4</v>
      </c>
      <c r="G20" s="265">
        <v>8700000</v>
      </c>
      <c r="H20" s="266"/>
      <c r="I20" s="267"/>
      <c r="J20" s="266"/>
      <c r="K20" s="268"/>
      <c r="L20" s="269"/>
      <c r="M20" s="270">
        <f>G20</f>
        <v>8700000</v>
      </c>
      <c r="N20" s="271">
        <v>0</v>
      </c>
      <c r="O20" s="272">
        <v>0</v>
      </c>
      <c r="P20" s="266">
        <v>0</v>
      </c>
      <c r="Q20" s="273">
        <v>0</v>
      </c>
      <c r="R20" s="274">
        <v>0</v>
      </c>
      <c r="S20" s="275">
        <v>0</v>
      </c>
      <c r="T20" s="276"/>
      <c r="U20" s="277"/>
      <c r="V20" s="278"/>
    </row>
    <row r="21" spans="1:23" s="279" customFormat="1" ht="75.75" customHeight="1" x14ac:dyDescent="0.25">
      <c r="A21" s="262" t="s">
        <v>117</v>
      </c>
      <c r="B21" s="684" t="s">
        <v>118</v>
      </c>
      <c r="C21" s="685"/>
      <c r="D21" s="686"/>
      <c r="E21" s="263" t="s">
        <v>97</v>
      </c>
      <c r="F21" s="264">
        <v>4</v>
      </c>
      <c r="G21" s="265">
        <v>1942328</v>
      </c>
      <c r="H21" s="266"/>
      <c r="I21" s="267"/>
      <c r="J21" s="266"/>
      <c r="K21" s="268"/>
      <c r="L21" s="269"/>
      <c r="M21" s="270">
        <f>G21</f>
        <v>1942328</v>
      </c>
      <c r="N21" s="271">
        <v>0</v>
      </c>
      <c r="O21" s="272">
        <v>0</v>
      </c>
      <c r="P21" s="266">
        <v>0</v>
      </c>
      <c r="Q21" s="273">
        <v>0</v>
      </c>
      <c r="R21" s="274">
        <v>0</v>
      </c>
      <c r="S21" s="275">
        <v>0</v>
      </c>
      <c r="T21" s="276"/>
      <c r="U21" s="277"/>
      <c r="V21" s="278"/>
    </row>
    <row r="22" spans="1:23" s="279" customFormat="1" ht="75.75" customHeight="1" thickBot="1" x14ac:dyDescent="0.3">
      <c r="A22" s="280" t="s">
        <v>111</v>
      </c>
      <c r="B22" s="684" t="s">
        <v>113</v>
      </c>
      <c r="C22" s="685"/>
      <c r="D22" s="686"/>
      <c r="E22" s="263" t="s">
        <v>92</v>
      </c>
      <c r="F22" s="264" t="s">
        <v>92</v>
      </c>
      <c r="G22" s="265">
        <v>9295932</v>
      </c>
      <c r="H22" s="266"/>
      <c r="I22" s="267"/>
      <c r="J22" s="266"/>
      <c r="K22" s="266"/>
      <c r="L22" s="269"/>
      <c r="M22" s="270">
        <f>G22</f>
        <v>9295932</v>
      </c>
      <c r="N22" s="281">
        <v>5478204</v>
      </c>
      <c r="O22" s="282">
        <f>N22/M22</f>
        <v>0.5893119700101076</v>
      </c>
      <c r="P22" s="266" t="s">
        <v>92</v>
      </c>
      <c r="Q22" s="273" t="s">
        <v>92</v>
      </c>
      <c r="R22" s="274">
        <f>N22</f>
        <v>5478204</v>
      </c>
      <c r="S22" s="283">
        <f>O22</f>
        <v>0.5893119700101076</v>
      </c>
      <c r="T22" s="276"/>
      <c r="U22" s="277"/>
      <c r="V22" s="278"/>
    </row>
    <row r="23" spans="1:23" s="261" customFormat="1" ht="75.75" customHeight="1" thickBot="1" x14ac:dyDescent="0.4">
      <c r="A23" s="284"/>
      <c r="B23" s="285"/>
      <c r="C23" s="285"/>
      <c r="D23" s="285"/>
      <c r="E23" s="286"/>
      <c r="F23" s="287"/>
      <c r="G23" s="288">
        <f>SUM(G19:G22)</f>
        <v>19938260</v>
      </c>
      <c r="H23" s="289"/>
      <c r="I23" s="289"/>
      <c r="J23" s="290"/>
      <c r="K23" s="290"/>
      <c r="L23" s="291"/>
      <c r="M23" s="292">
        <f>SUM(M20:M22)</f>
        <v>19938260</v>
      </c>
      <c r="N23" s="292">
        <f>SUM(N20:N22)</f>
        <v>5478204</v>
      </c>
      <c r="O23" s="282">
        <f>N23/M23</f>
        <v>0.27475837911633211</v>
      </c>
      <c r="P23" s="290"/>
      <c r="Q23" s="293"/>
      <c r="R23" s="294"/>
      <c r="S23" s="295">
        <f>+O23</f>
        <v>0.27475837911633211</v>
      </c>
      <c r="T23" s="296"/>
      <c r="U23" s="296"/>
      <c r="V23" s="297"/>
    </row>
    <row r="24" spans="1:23" ht="21.75" thickBot="1" x14ac:dyDescent="0.4">
      <c r="A24" s="687"/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8"/>
      <c r="Q24" s="688"/>
      <c r="R24" s="688"/>
      <c r="S24" s="688"/>
      <c r="T24" s="689"/>
      <c r="U24" s="689"/>
      <c r="V24" s="690"/>
      <c r="W24" s="101"/>
    </row>
    <row r="25" spans="1:23" ht="34.5" thickBot="1" x14ac:dyDescent="0.55000000000000004">
      <c r="A25" s="102" t="s">
        <v>39</v>
      </c>
      <c r="B25" s="633">
        <v>2019</v>
      </c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5"/>
      <c r="U25" s="636"/>
      <c r="V25" s="85"/>
      <c r="W25" s="85"/>
    </row>
    <row r="26" spans="1:23" ht="159" customHeight="1" thickBot="1" x14ac:dyDescent="0.3">
      <c r="A26" s="637" t="s">
        <v>42</v>
      </c>
      <c r="B26" s="640" t="s">
        <v>43</v>
      </c>
      <c r="C26" s="641"/>
      <c r="D26" s="642"/>
      <c r="E26" s="642" t="s">
        <v>44</v>
      </c>
      <c r="F26" s="649" t="s">
        <v>66</v>
      </c>
      <c r="G26" s="650"/>
      <c r="H26" s="651" t="s">
        <v>82</v>
      </c>
      <c r="I26" s="652"/>
      <c r="J26" s="653" t="s">
        <v>83</v>
      </c>
      <c r="K26" s="654"/>
      <c r="L26" s="655"/>
      <c r="M26" s="656" t="s">
        <v>84</v>
      </c>
      <c r="N26" s="657"/>
      <c r="O26" s="658"/>
      <c r="P26" s="659" t="s">
        <v>85</v>
      </c>
      <c r="Q26" s="660"/>
      <c r="R26" s="661" t="s">
        <v>86</v>
      </c>
      <c r="S26" s="662"/>
      <c r="T26" s="663" t="s">
        <v>87</v>
      </c>
      <c r="U26" s="664"/>
      <c r="V26" s="665"/>
      <c r="W26" s="98"/>
    </row>
    <row r="27" spans="1:23" ht="30" customHeight="1" x14ac:dyDescent="0.25">
      <c r="A27" s="638"/>
      <c r="B27" s="643"/>
      <c r="C27" s="644"/>
      <c r="D27" s="645"/>
      <c r="E27" s="645"/>
      <c r="F27" s="567" t="s">
        <v>49</v>
      </c>
      <c r="G27" s="569" t="s">
        <v>48</v>
      </c>
      <c r="H27" s="571" t="s">
        <v>77</v>
      </c>
      <c r="I27" s="573" t="s">
        <v>78</v>
      </c>
      <c r="J27" s="575" t="s">
        <v>50</v>
      </c>
      <c r="K27" s="543" t="s">
        <v>38</v>
      </c>
      <c r="L27" s="577" t="s">
        <v>37</v>
      </c>
      <c r="M27" s="543" t="s">
        <v>50</v>
      </c>
      <c r="N27" s="543" t="s">
        <v>38</v>
      </c>
      <c r="O27" s="546" t="s">
        <v>37</v>
      </c>
      <c r="P27" s="548" t="s">
        <v>79</v>
      </c>
      <c r="Q27" s="550" t="s">
        <v>80</v>
      </c>
      <c r="R27" s="552" t="s">
        <v>81</v>
      </c>
      <c r="S27" s="540" t="s">
        <v>80</v>
      </c>
      <c r="T27" s="666"/>
      <c r="U27" s="667"/>
      <c r="V27" s="668"/>
      <c r="W27" s="99"/>
    </row>
    <row r="28" spans="1:23" ht="66" customHeight="1" thickBot="1" x14ac:dyDescent="0.3">
      <c r="A28" s="639"/>
      <c r="B28" s="646"/>
      <c r="C28" s="647"/>
      <c r="D28" s="648"/>
      <c r="E28" s="648"/>
      <c r="F28" s="568"/>
      <c r="G28" s="570"/>
      <c r="H28" s="572"/>
      <c r="I28" s="574"/>
      <c r="J28" s="576"/>
      <c r="K28" s="545"/>
      <c r="L28" s="578"/>
      <c r="M28" s="544"/>
      <c r="N28" s="545"/>
      <c r="O28" s="547"/>
      <c r="P28" s="549"/>
      <c r="Q28" s="551"/>
      <c r="R28" s="553"/>
      <c r="S28" s="541"/>
      <c r="T28" s="669"/>
      <c r="U28" s="670"/>
      <c r="V28" s="671"/>
      <c r="W28" s="99"/>
    </row>
    <row r="29" spans="1:23" s="175" customFormat="1" ht="46.5" x14ac:dyDescent="0.25">
      <c r="A29" s="298" t="s">
        <v>119</v>
      </c>
      <c r="B29" s="681"/>
      <c r="C29" s="682"/>
      <c r="D29" s="683"/>
      <c r="E29" s="239"/>
      <c r="F29" s="93"/>
      <c r="G29" s="94"/>
      <c r="H29" s="83"/>
      <c r="I29" s="142"/>
      <c r="J29" s="83"/>
      <c r="K29" s="84"/>
      <c r="L29" s="87"/>
      <c r="M29" s="96"/>
      <c r="N29" s="96"/>
      <c r="O29" s="178"/>
      <c r="P29" s="83"/>
      <c r="Q29" s="143"/>
      <c r="R29" s="144"/>
      <c r="S29" s="145"/>
      <c r="T29" s="179"/>
      <c r="U29" s="180"/>
      <c r="V29" s="181"/>
      <c r="W29" s="182"/>
    </row>
    <row r="30" spans="1:23" s="175" customFormat="1" ht="52.5" customHeight="1" x14ac:dyDescent="0.25">
      <c r="A30" s="672" t="s">
        <v>115</v>
      </c>
      <c r="B30" s="675" t="s">
        <v>120</v>
      </c>
      <c r="C30" s="676"/>
      <c r="D30" s="677"/>
      <c r="E30" s="167" t="s">
        <v>107</v>
      </c>
      <c r="F30" s="176">
        <v>4</v>
      </c>
      <c r="G30" s="183">
        <v>10160400</v>
      </c>
      <c r="H30" s="184">
        <v>43466</v>
      </c>
      <c r="I30" s="185">
        <v>43585</v>
      </c>
      <c r="J30" s="146">
        <v>4</v>
      </c>
      <c r="K30" s="168">
        <v>4</v>
      </c>
      <c r="L30" s="169">
        <f>K30/J30</f>
        <v>1</v>
      </c>
      <c r="M30" s="186">
        <v>11589400</v>
      </c>
      <c r="N30" s="186">
        <v>10019989.68</v>
      </c>
      <c r="O30" s="187">
        <f>N30/M30</f>
        <v>0.8645822631024902</v>
      </c>
      <c r="P30" s="188">
        <f>K30</f>
        <v>4</v>
      </c>
      <c r="Q30" s="201">
        <f>+L30</f>
        <v>1</v>
      </c>
      <c r="R30" s="148">
        <f>N30</f>
        <v>10019989.68</v>
      </c>
      <c r="S30" s="171">
        <f>O30</f>
        <v>0.8645822631024902</v>
      </c>
      <c r="T30" s="172"/>
      <c r="U30" s="173"/>
      <c r="V30" s="174"/>
      <c r="W30" s="189"/>
    </row>
    <row r="31" spans="1:23" s="175" customFormat="1" ht="66.75" customHeight="1" x14ac:dyDescent="0.25">
      <c r="A31" s="673"/>
      <c r="B31" s="675" t="s">
        <v>121</v>
      </c>
      <c r="C31" s="676"/>
      <c r="D31" s="677"/>
      <c r="E31" s="167" t="s">
        <v>109</v>
      </c>
      <c r="F31" s="176">
        <v>16824</v>
      </c>
      <c r="G31" s="183">
        <v>95715930</v>
      </c>
      <c r="H31" s="184">
        <v>43585</v>
      </c>
      <c r="I31" s="185">
        <v>43830</v>
      </c>
      <c r="J31" s="146">
        <v>16824</v>
      </c>
      <c r="K31" s="168">
        <v>0</v>
      </c>
      <c r="L31" s="169">
        <f t="shared" ref="L31" si="0">K31/J31</f>
        <v>0</v>
      </c>
      <c r="M31" s="186">
        <v>95715930</v>
      </c>
      <c r="N31" s="186">
        <v>43480</v>
      </c>
      <c r="O31" s="187">
        <f t="shared" ref="O31:O33" si="1">N31/M31</f>
        <v>4.542608529217655E-4</v>
      </c>
      <c r="P31" s="188">
        <f t="shared" ref="P31:Q33" si="2">K31</f>
        <v>0</v>
      </c>
      <c r="Q31" s="201">
        <f>+L31</f>
        <v>0</v>
      </c>
      <c r="R31" s="148">
        <f t="shared" ref="R31:S35" si="3">N31</f>
        <v>43480</v>
      </c>
      <c r="S31" s="171">
        <f t="shared" si="3"/>
        <v>4.542608529217655E-4</v>
      </c>
      <c r="T31" s="172"/>
      <c r="U31" s="173"/>
      <c r="V31" s="174"/>
      <c r="W31" s="189"/>
    </row>
    <row r="32" spans="1:23" s="175" customFormat="1" ht="53.25" customHeight="1" x14ac:dyDescent="0.25">
      <c r="A32" s="674"/>
      <c r="B32" s="675" t="s">
        <v>110</v>
      </c>
      <c r="C32" s="676"/>
      <c r="D32" s="677"/>
      <c r="E32" s="167" t="s">
        <v>107</v>
      </c>
      <c r="F32" s="176"/>
      <c r="G32" s="183"/>
      <c r="H32" s="146"/>
      <c r="I32" s="147"/>
      <c r="J32" s="146" t="s">
        <v>92</v>
      </c>
      <c r="K32" s="146" t="s">
        <v>92</v>
      </c>
      <c r="L32" s="169"/>
      <c r="M32" s="186">
        <v>14756210</v>
      </c>
      <c r="N32" s="186">
        <v>2636510</v>
      </c>
      <c r="O32" s="187">
        <f t="shared" si="1"/>
        <v>0.17867121706725508</v>
      </c>
      <c r="P32" s="299" t="str">
        <f t="shared" si="2"/>
        <v>N/A</v>
      </c>
      <c r="Q32" s="300">
        <f t="shared" si="2"/>
        <v>0</v>
      </c>
      <c r="R32" s="301">
        <f t="shared" si="3"/>
        <v>2636510</v>
      </c>
      <c r="S32" s="171">
        <f t="shared" si="3"/>
        <v>0.17867121706725508</v>
      </c>
      <c r="T32" s="172"/>
      <c r="U32" s="173"/>
      <c r="V32" s="174"/>
      <c r="W32" s="189"/>
    </row>
    <row r="33" spans="1:23" s="175" customFormat="1" ht="53.25" customHeight="1" x14ac:dyDescent="0.25">
      <c r="A33" s="302" t="s">
        <v>111</v>
      </c>
      <c r="B33" s="675" t="s">
        <v>122</v>
      </c>
      <c r="C33" s="676"/>
      <c r="D33" s="677"/>
      <c r="E33" s="167" t="s">
        <v>99</v>
      </c>
      <c r="F33" s="190"/>
      <c r="G33" s="191"/>
      <c r="H33" s="184"/>
      <c r="I33" s="185"/>
      <c r="J33" s="188" t="s">
        <v>92</v>
      </c>
      <c r="K33" s="188" t="s">
        <v>92</v>
      </c>
      <c r="L33" s="169"/>
      <c r="M33" s="186">
        <v>10059539</v>
      </c>
      <c r="N33" s="186">
        <v>4373636.1100000003</v>
      </c>
      <c r="O33" s="187">
        <f t="shared" si="1"/>
        <v>0.43477500410307074</v>
      </c>
      <c r="P33" s="299" t="str">
        <f t="shared" si="2"/>
        <v>N/A</v>
      </c>
      <c r="Q33" s="300">
        <f t="shared" si="2"/>
        <v>0</v>
      </c>
      <c r="R33" s="301">
        <f t="shared" si="3"/>
        <v>4373636.1100000003</v>
      </c>
      <c r="S33" s="171">
        <f t="shared" si="3"/>
        <v>0.43477500410307074</v>
      </c>
      <c r="T33" s="172"/>
      <c r="U33" s="173"/>
      <c r="V33" s="174"/>
      <c r="W33" s="182"/>
    </row>
    <row r="34" spans="1:23" ht="23.25" customHeight="1" thickBot="1" x14ac:dyDescent="0.5">
      <c r="A34" s="303"/>
      <c r="B34" s="678"/>
      <c r="C34" s="679"/>
      <c r="D34" s="680"/>
      <c r="E34" s="103"/>
      <c r="F34" s="95"/>
      <c r="G34" s="183">
        <f>SUM(G30:G33)</f>
        <v>105876330</v>
      </c>
      <c r="H34" s="149"/>
      <c r="I34" s="150"/>
      <c r="J34" s="88">
        <f>SUM(J30:J33)</f>
        <v>16828</v>
      </c>
      <c r="K34" s="88">
        <f>SUM(K30:K33)</f>
        <v>4</v>
      </c>
      <c r="L34" s="193">
        <f>K34/J34</f>
        <v>2.3769907297361539E-4</v>
      </c>
      <c r="M34" s="97"/>
      <c r="N34" s="194"/>
      <c r="O34" s="195"/>
      <c r="P34" s="88"/>
      <c r="Q34" s="151"/>
      <c r="R34" s="152"/>
      <c r="S34" s="171"/>
      <c r="T34" s="153"/>
      <c r="U34" s="154"/>
      <c r="V34" s="155"/>
      <c r="W34" s="100"/>
    </row>
    <row r="35" spans="1:23" ht="21.75" thickBot="1" x14ac:dyDescent="0.4">
      <c r="A35" s="304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7"/>
      <c r="M35" s="198">
        <f>SUM(M30:M34)</f>
        <v>132121079</v>
      </c>
      <c r="N35" s="198">
        <f>SUM(N30:N34)</f>
        <v>17073615.789999999</v>
      </c>
      <c r="O35" s="192">
        <f>N35/M35</f>
        <v>0.12922703870742683</v>
      </c>
      <c r="P35" s="196"/>
      <c r="Q35" s="197">
        <f>+L34</f>
        <v>2.3769907297361539E-4</v>
      </c>
      <c r="R35" s="202">
        <f>SUM(R30:R34)</f>
        <v>17073615.789999999</v>
      </c>
      <c r="S35" s="305">
        <f t="shared" si="3"/>
        <v>0.12922703870742683</v>
      </c>
      <c r="T35" s="199"/>
      <c r="U35" s="199"/>
      <c r="V35" s="200"/>
      <c r="W35" s="101"/>
    </row>
    <row r="36" spans="1:23" ht="34.5" thickBot="1" x14ac:dyDescent="0.55000000000000004">
      <c r="A36" s="102" t="s">
        <v>39</v>
      </c>
      <c r="B36" s="633">
        <v>2020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5"/>
      <c r="U36" s="636"/>
      <c r="V36" s="85"/>
      <c r="W36" s="101"/>
    </row>
    <row r="37" spans="1:23" ht="95.25" customHeight="1" thickBot="1" x14ac:dyDescent="0.35">
      <c r="A37" s="637" t="s">
        <v>42</v>
      </c>
      <c r="B37" s="640" t="s">
        <v>43</v>
      </c>
      <c r="C37" s="641"/>
      <c r="D37" s="642"/>
      <c r="E37" s="642" t="s">
        <v>44</v>
      </c>
      <c r="F37" s="649" t="s">
        <v>66</v>
      </c>
      <c r="G37" s="650"/>
      <c r="H37" s="651" t="s">
        <v>82</v>
      </c>
      <c r="I37" s="652"/>
      <c r="J37" s="653" t="s">
        <v>83</v>
      </c>
      <c r="K37" s="654"/>
      <c r="L37" s="655"/>
      <c r="M37" s="656" t="s">
        <v>84</v>
      </c>
      <c r="N37" s="657"/>
      <c r="O37" s="658"/>
      <c r="P37" s="659" t="s">
        <v>85</v>
      </c>
      <c r="Q37" s="660"/>
      <c r="R37" s="661" t="s">
        <v>86</v>
      </c>
      <c r="S37" s="662"/>
      <c r="T37" s="663" t="s">
        <v>87</v>
      </c>
      <c r="U37" s="664"/>
      <c r="V37" s="665"/>
      <c r="W37" s="101"/>
    </row>
    <row r="38" spans="1:23" ht="18.75" x14ac:dyDescent="0.3">
      <c r="A38" s="638"/>
      <c r="B38" s="643"/>
      <c r="C38" s="644"/>
      <c r="D38" s="645"/>
      <c r="E38" s="645"/>
      <c r="F38" s="567" t="s">
        <v>49</v>
      </c>
      <c r="G38" s="569" t="s">
        <v>48</v>
      </c>
      <c r="H38" s="571" t="s">
        <v>77</v>
      </c>
      <c r="I38" s="573" t="s">
        <v>78</v>
      </c>
      <c r="J38" s="575" t="s">
        <v>50</v>
      </c>
      <c r="K38" s="543" t="s">
        <v>38</v>
      </c>
      <c r="L38" s="577" t="s">
        <v>37</v>
      </c>
      <c r="M38" s="543" t="s">
        <v>50</v>
      </c>
      <c r="N38" s="543" t="s">
        <v>38</v>
      </c>
      <c r="O38" s="546" t="s">
        <v>37</v>
      </c>
      <c r="P38" s="548" t="s">
        <v>79</v>
      </c>
      <c r="Q38" s="550" t="s">
        <v>80</v>
      </c>
      <c r="R38" s="552" t="s">
        <v>81</v>
      </c>
      <c r="S38" s="540" t="s">
        <v>80</v>
      </c>
      <c r="T38" s="666"/>
      <c r="U38" s="667"/>
      <c r="V38" s="668"/>
      <c r="W38" s="101"/>
    </row>
    <row r="39" spans="1:23" ht="50.25" customHeight="1" thickBot="1" x14ac:dyDescent="0.35">
      <c r="A39" s="639"/>
      <c r="B39" s="646"/>
      <c r="C39" s="647"/>
      <c r="D39" s="648"/>
      <c r="E39" s="648"/>
      <c r="F39" s="568"/>
      <c r="G39" s="570"/>
      <c r="H39" s="572"/>
      <c r="I39" s="574"/>
      <c r="J39" s="576"/>
      <c r="K39" s="545"/>
      <c r="L39" s="578"/>
      <c r="M39" s="544"/>
      <c r="N39" s="545"/>
      <c r="O39" s="547"/>
      <c r="P39" s="549"/>
      <c r="Q39" s="551"/>
      <c r="R39" s="553"/>
      <c r="S39" s="541"/>
      <c r="T39" s="669"/>
      <c r="U39" s="670"/>
      <c r="V39" s="671"/>
      <c r="W39" s="101"/>
    </row>
    <row r="40" spans="1:23" s="323" customFormat="1" ht="49.5" customHeight="1" x14ac:dyDescent="0.4">
      <c r="A40" s="306" t="s">
        <v>123</v>
      </c>
      <c r="B40" s="630"/>
      <c r="C40" s="631"/>
      <c r="D40" s="632"/>
      <c r="E40" s="307"/>
      <c r="F40" s="308"/>
      <c r="G40" s="309"/>
      <c r="H40" s="310"/>
      <c r="I40" s="311"/>
      <c r="J40" s="310"/>
      <c r="K40" s="312"/>
      <c r="L40" s="313"/>
      <c r="M40" s="314"/>
      <c r="N40" s="314"/>
      <c r="O40" s="315"/>
      <c r="P40" s="310"/>
      <c r="Q40" s="316"/>
      <c r="R40" s="317"/>
      <c r="S40" s="318"/>
      <c r="T40" s="319"/>
      <c r="U40" s="320"/>
      <c r="V40" s="321"/>
      <c r="W40" s="322"/>
    </row>
    <row r="41" spans="1:23" s="323" customFormat="1" ht="51.75" customHeight="1" x14ac:dyDescent="0.4">
      <c r="A41" s="537" t="s">
        <v>115</v>
      </c>
      <c r="B41" s="531" t="s">
        <v>120</v>
      </c>
      <c r="C41" s="532"/>
      <c r="D41" s="533"/>
      <c r="E41" s="324" t="s">
        <v>107</v>
      </c>
      <c r="F41" s="325">
        <v>6</v>
      </c>
      <c r="G41" s="326">
        <v>2302575</v>
      </c>
      <c r="H41" s="327">
        <v>43831</v>
      </c>
      <c r="I41" s="328">
        <v>43951</v>
      </c>
      <c r="J41" s="329">
        <v>5</v>
      </c>
      <c r="K41" s="330">
        <v>0</v>
      </c>
      <c r="L41" s="331">
        <f>K41/J41</f>
        <v>0</v>
      </c>
      <c r="M41" s="332">
        <v>1416000</v>
      </c>
      <c r="N41" s="332">
        <v>451000</v>
      </c>
      <c r="O41" s="333">
        <f t="shared" ref="O41:O47" si="4">N41/M41</f>
        <v>0.31850282485875708</v>
      </c>
      <c r="P41" s="334">
        <f t="shared" ref="P41:P47" si="5">K41</f>
        <v>0</v>
      </c>
      <c r="Q41" s="335">
        <f t="shared" ref="Q41:Q47" si="6">+L41</f>
        <v>0</v>
      </c>
      <c r="R41" s="336">
        <f t="shared" ref="R41:S47" si="7">N41</f>
        <v>451000</v>
      </c>
      <c r="S41" s="337">
        <f t="shared" si="7"/>
        <v>0.31850282485875708</v>
      </c>
      <c r="T41" s="338"/>
      <c r="U41" s="339"/>
      <c r="V41" s="340"/>
      <c r="W41" s="322"/>
    </row>
    <row r="42" spans="1:23" s="323" customFormat="1" ht="51.75" customHeight="1" x14ac:dyDescent="0.4">
      <c r="A42" s="538"/>
      <c r="B42" s="531" t="s">
        <v>121</v>
      </c>
      <c r="C42" s="532"/>
      <c r="D42" s="533"/>
      <c r="E42" s="324" t="s">
        <v>109</v>
      </c>
      <c r="F42" s="325">
        <v>16824</v>
      </c>
      <c r="G42" s="326">
        <v>68191848</v>
      </c>
      <c r="H42" s="327">
        <v>43951</v>
      </c>
      <c r="I42" s="328">
        <v>44196</v>
      </c>
      <c r="J42" s="329">
        <v>10526</v>
      </c>
      <c r="K42" s="330">
        <v>203</v>
      </c>
      <c r="L42" s="331">
        <f t="shared" ref="L42:L44" si="8">K42/J42</f>
        <v>1.928557856735702E-2</v>
      </c>
      <c r="M42" s="332">
        <v>53769183</v>
      </c>
      <c r="N42" s="332">
        <v>779440</v>
      </c>
      <c r="O42" s="333">
        <f t="shared" si="4"/>
        <v>1.449603576829501E-2</v>
      </c>
      <c r="P42" s="334">
        <f t="shared" si="5"/>
        <v>203</v>
      </c>
      <c r="Q42" s="335">
        <f t="shared" si="6"/>
        <v>1.928557856735702E-2</v>
      </c>
      <c r="R42" s="336">
        <f t="shared" si="7"/>
        <v>779440</v>
      </c>
      <c r="S42" s="337">
        <f t="shared" si="7"/>
        <v>1.449603576829501E-2</v>
      </c>
      <c r="T42" s="338"/>
      <c r="U42" s="339"/>
      <c r="V42" s="340"/>
      <c r="W42" s="322"/>
    </row>
    <row r="43" spans="1:23" s="323" customFormat="1" ht="51.75" customHeight="1" x14ac:dyDescent="0.4">
      <c r="A43" s="542"/>
      <c r="B43" s="531" t="s">
        <v>110</v>
      </c>
      <c r="C43" s="532"/>
      <c r="D43" s="533"/>
      <c r="E43" s="324" t="s">
        <v>107</v>
      </c>
      <c r="F43" s="325">
        <v>5</v>
      </c>
      <c r="G43" s="326">
        <v>20207600</v>
      </c>
      <c r="H43" s="327">
        <v>43951</v>
      </c>
      <c r="I43" s="328">
        <v>44196</v>
      </c>
      <c r="J43" s="329">
        <v>5</v>
      </c>
      <c r="K43" s="330">
        <v>0</v>
      </c>
      <c r="L43" s="331">
        <f t="shared" si="8"/>
        <v>0</v>
      </c>
      <c r="M43" s="332">
        <v>12782600</v>
      </c>
      <c r="N43" s="332">
        <v>0</v>
      </c>
      <c r="O43" s="333">
        <f t="shared" si="4"/>
        <v>0</v>
      </c>
      <c r="P43" s="334">
        <f t="shared" si="5"/>
        <v>0</v>
      </c>
      <c r="Q43" s="335">
        <f t="shared" si="6"/>
        <v>0</v>
      </c>
      <c r="R43" s="336">
        <f t="shared" si="7"/>
        <v>0</v>
      </c>
      <c r="S43" s="337">
        <f t="shared" si="7"/>
        <v>0</v>
      </c>
      <c r="T43" s="338"/>
      <c r="U43" s="339"/>
      <c r="V43" s="340"/>
      <c r="W43" s="322"/>
    </row>
    <row r="44" spans="1:23" s="323" customFormat="1" ht="105" x14ac:dyDescent="0.4">
      <c r="A44" s="341" t="s">
        <v>124</v>
      </c>
      <c r="B44" s="531" t="s">
        <v>125</v>
      </c>
      <c r="C44" s="532"/>
      <c r="D44" s="533"/>
      <c r="E44" s="324" t="s">
        <v>126</v>
      </c>
      <c r="F44" s="342">
        <v>1</v>
      </c>
      <c r="G44" s="343">
        <v>1100000</v>
      </c>
      <c r="H44" s="327">
        <v>43951</v>
      </c>
      <c r="I44" s="328">
        <v>44196</v>
      </c>
      <c r="J44" s="329">
        <v>1</v>
      </c>
      <c r="K44" s="330">
        <v>0</v>
      </c>
      <c r="L44" s="331">
        <f t="shared" si="8"/>
        <v>0</v>
      </c>
      <c r="M44" s="332">
        <v>1100000</v>
      </c>
      <c r="N44" s="332">
        <v>870000</v>
      </c>
      <c r="O44" s="333">
        <f t="shared" si="4"/>
        <v>0.79090909090909089</v>
      </c>
      <c r="P44" s="334">
        <f t="shared" si="5"/>
        <v>0</v>
      </c>
      <c r="Q44" s="335">
        <f t="shared" si="6"/>
        <v>0</v>
      </c>
      <c r="R44" s="336">
        <f t="shared" si="7"/>
        <v>870000</v>
      </c>
      <c r="S44" s="337">
        <f t="shared" si="7"/>
        <v>0.79090909090909089</v>
      </c>
      <c r="T44" s="338"/>
      <c r="U44" s="339"/>
      <c r="V44" s="340"/>
      <c r="W44" s="322"/>
    </row>
    <row r="45" spans="1:23" s="323" customFormat="1" ht="51.75" customHeight="1" x14ac:dyDescent="0.4">
      <c r="A45" s="344" t="s">
        <v>111</v>
      </c>
      <c r="B45" s="531" t="s">
        <v>122</v>
      </c>
      <c r="C45" s="532"/>
      <c r="D45" s="533"/>
      <c r="E45" s="324" t="s">
        <v>99</v>
      </c>
      <c r="F45" s="342" t="s">
        <v>92</v>
      </c>
      <c r="G45" s="343">
        <v>7734977</v>
      </c>
      <c r="H45" s="327">
        <v>43831</v>
      </c>
      <c r="I45" s="328">
        <v>44196</v>
      </c>
      <c r="J45" s="334" t="s">
        <v>92</v>
      </c>
      <c r="K45" s="345"/>
      <c r="L45" s="331">
        <v>0</v>
      </c>
      <c r="M45" s="332">
        <v>1291099</v>
      </c>
      <c r="N45" s="332">
        <v>171290</v>
      </c>
      <c r="O45" s="333">
        <f t="shared" si="4"/>
        <v>0.13266991919287366</v>
      </c>
      <c r="P45" s="334">
        <f t="shared" si="5"/>
        <v>0</v>
      </c>
      <c r="Q45" s="335">
        <f t="shared" si="6"/>
        <v>0</v>
      </c>
      <c r="R45" s="336">
        <f t="shared" si="7"/>
        <v>171290</v>
      </c>
      <c r="S45" s="337">
        <f t="shared" si="7"/>
        <v>0.13266991919287366</v>
      </c>
      <c r="T45" s="338"/>
      <c r="U45" s="339"/>
      <c r="V45" s="340"/>
      <c r="W45" s="322"/>
    </row>
    <row r="46" spans="1:23" s="323" customFormat="1" ht="51.75" customHeight="1" x14ac:dyDescent="0.4">
      <c r="A46" s="346"/>
      <c r="B46" s="531" t="s">
        <v>122</v>
      </c>
      <c r="C46" s="532"/>
      <c r="D46" s="533"/>
      <c r="E46" s="324" t="s">
        <v>99</v>
      </c>
      <c r="F46" s="342" t="s">
        <v>92</v>
      </c>
      <c r="G46" s="326">
        <v>0</v>
      </c>
      <c r="H46" s="327">
        <v>43831</v>
      </c>
      <c r="I46" s="328">
        <v>44196</v>
      </c>
      <c r="J46" s="329" t="s">
        <v>127</v>
      </c>
      <c r="K46" s="330">
        <v>0</v>
      </c>
      <c r="L46" s="331">
        <v>0</v>
      </c>
      <c r="M46" s="332">
        <v>2133000</v>
      </c>
      <c r="N46" s="332">
        <v>1422407.6799999999</v>
      </c>
      <c r="O46" s="333">
        <f t="shared" si="4"/>
        <v>0.66685779653070787</v>
      </c>
      <c r="P46" s="334">
        <f t="shared" si="5"/>
        <v>0</v>
      </c>
      <c r="Q46" s="335">
        <f t="shared" si="6"/>
        <v>0</v>
      </c>
      <c r="R46" s="336">
        <f t="shared" si="7"/>
        <v>1422407.6799999999</v>
      </c>
      <c r="S46" s="337">
        <f t="shared" si="7"/>
        <v>0.66685779653070787</v>
      </c>
      <c r="T46" s="338"/>
      <c r="U46" s="339"/>
      <c r="V46" s="340"/>
      <c r="W46" s="322"/>
    </row>
    <row r="47" spans="1:23" s="323" customFormat="1" ht="27" thickBot="1" x14ac:dyDescent="0.45">
      <c r="A47" s="238"/>
      <c r="B47" s="347"/>
      <c r="C47" s="348"/>
      <c r="D47" s="349"/>
      <c r="E47" s="324"/>
      <c r="F47" s="325"/>
      <c r="G47" s="350">
        <f>SUM(G41:G46)</f>
        <v>99537000</v>
      </c>
      <c r="H47" s="351"/>
      <c r="I47" s="352"/>
      <c r="J47" s="353">
        <f>+J41+J42+J43+J44</f>
        <v>10537</v>
      </c>
      <c r="K47" s="354">
        <f>+K41+K42</f>
        <v>203</v>
      </c>
      <c r="L47" s="355">
        <f>+K47/J47</f>
        <v>1.9265445572743664E-2</v>
      </c>
      <c r="M47" s="356">
        <f>SUM(M41:M46)</f>
        <v>72491882</v>
      </c>
      <c r="N47" s="356">
        <f>SUM(N41:N46)</f>
        <v>3694137.6799999997</v>
      </c>
      <c r="O47" s="357">
        <f t="shared" si="4"/>
        <v>5.0959329211510876E-2</v>
      </c>
      <c r="P47" s="358">
        <f t="shared" si="5"/>
        <v>203</v>
      </c>
      <c r="Q47" s="335">
        <f t="shared" si="6"/>
        <v>1.9265445572743664E-2</v>
      </c>
      <c r="R47" s="359">
        <f t="shared" si="7"/>
        <v>3694137.6799999997</v>
      </c>
      <c r="S47" s="360">
        <f t="shared" si="7"/>
        <v>5.0959329211510876E-2</v>
      </c>
      <c r="T47" s="338"/>
      <c r="U47" s="339"/>
      <c r="V47" s="340"/>
      <c r="W47" s="322"/>
    </row>
    <row r="48" spans="1:23" s="373" customFormat="1" ht="26.25" x14ac:dyDescent="0.4">
      <c r="A48" s="361"/>
      <c r="B48" s="361"/>
      <c r="C48" s="361"/>
      <c r="D48" s="361"/>
      <c r="E48" s="362"/>
      <c r="F48" s="363"/>
      <c r="G48" s="364"/>
      <c r="H48" s="365"/>
      <c r="I48" s="365"/>
      <c r="J48" s="362"/>
      <c r="K48" s="362"/>
      <c r="L48" s="366"/>
      <c r="M48" s="367"/>
      <c r="N48" s="367"/>
      <c r="O48" s="368"/>
      <c r="P48" s="363"/>
      <c r="Q48" s="369"/>
      <c r="R48" s="370"/>
      <c r="S48" s="368"/>
      <c r="T48" s="371"/>
      <c r="U48" s="371"/>
      <c r="V48" s="371"/>
      <c r="W48" s="372"/>
    </row>
    <row r="49" spans="1:23" s="323" customFormat="1" ht="27" thickBot="1" x14ac:dyDescent="0.45">
      <c r="A49" s="374" t="s">
        <v>39</v>
      </c>
      <c r="B49" s="585">
        <v>2021</v>
      </c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7"/>
      <c r="U49" s="588"/>
      <c r="V49" s="375"/>
      <c r="W49" s="322"/>
    </row>
    <row r="50" spans="1:23" s="323" customFormat="1" ht="99.75" customHeight="1" thickBot="1" x14ac:dyDescent="0.45">
      <c r="A50" s="589" t="s">
        <v>42</v>
      </c>
      <c r="B50" s="592" t="s">
        <v>43</v>
      </c>
      <c r="C50" s="593"/>
      <c r="D50" s="594"/>
      <c r="E50" s="594" t="s">
        <v>44</v>
      </c>
      <c r="F50" s="601" t="s">
        <v>66</v>
      </c>
      <c r="G50" s="602"/>
      <c r="H50" s="603" t="s">
        <v>82</v>
      </c>
      <c r="I50" s="604"/>
      <c r="J50" s="605" t="s">
        <v>83</v>
      </c>
      <c r="K50" s="606"/>
      <c r="L50" s="607"/>
      <c r="M50" s="608" t="s">
        <v>84</v>
      </c>
      <c r="N50" s="609"/>
      <c r="O50" s="610"/>
      <c r="P50" s="554" t="s">
        <v>85</v>
      </c>
      <c r="Q50" s="555"/>
      <c r="R50" s="556" t="s">
        <v>86</v>
      </c>
      <c r="S50" s="557"/>
      <c r="T50" s="558" t="s">
        <v>87</v>
      </c>
      <c r="U50" s="559"/>
      <c r="V50" s="560"/>
      <c r="W50" s="322"/>
    </row>
    <row r="51" spans="1:23" s="323" customFormat="1" ht="47.25" customHeight="1" x14ac:dyDescent="0.4">
      <c r="A51" s="590"/>
      <c r="B51" s="595"/>
      <c r="C51" s="596"/>
      <c r="D51" s="597"/>
      <c r="E51" s="597"/>
      <c r="F51" s="567" t="s">
        <v>49</v>
      </c>
      <c r="G51" s="569" t="s">
        <v>48</v>
      </c>
      <c r="H51" s="571" t="s">
        <v>77</v>
      </c>
      <c r="I51" s="573" t="s">
        <v>78</v>
      </c>
      <c r="J51" s="575" t="s">
        <v>50</v>
      </c>
      <c r="K51" s="543" t="s">
        <v>38</v>
      </c>
      <c r="L51" s="577" t="s">
        <v>37</v>
      </c>
      <c r="M51" s="543" t="s">
        <v>50</v>
      </c>
      <c r="N51" s="543" t="s">
        <v>38</v>
      </c>
      <c r="O51" s="546" t="s">
        <v>37</v>
      </c>
      <c r="P51" s="548" t="s">
        <v>79</v>
      </c>
      <c r="Q51" s="550" t="s">
        <v>80</v>
      </c>
      <c r="R51" s="552" t="s">
        <v>81</v>
      </c>
      <c r="S51" s="540" t="s">
        <v>80</v>
      </c>
      <c r="T51" s="561"/>
      <c r="U51" s="562"/>
      <c r="V51" s="563"/>
      <c r="W51" s="322"/>
    </row>
    <row r="52" spans="1:23" s="323" customFormat="1" ht="23.25" customHeight="1" thickBot="1" x14ac:dyDescent="0.45">
      <c r="A52" s="591"/>
      <c r="B52" s="598"/>
      <c r="C52" s="599"/>
      <c r="D52" s="600"/>
      <c r="E52" s="600"/>
      <c r="F52" s="568"/>
      <c r="G52" s="570"/>
      <c r="H52" s="572"/>
      <c r="I52" s="574"/>
      <c r="J52" s="576"/>
      <c r="K52" s="545"/>
      <c r="L52" s="578"/>
      <c r="M52" s="544"/>
      <c r="N52" s="545"/>
      <c r="O52" s="547"/>
      <c r="P52" s="549"/>
      <c r="Q52" s="551"/>
      <c r="R52" s="553"/>
      <c r="S52" s="541"/>
      <c r="T52" s="564"/>
      <c r="U52" s="565"/>
      <c r="V52" s="566"/>
    </row>
    <row r="53" spans="1:23" s="323" customFormat="1" ht="44.25" customHeight="1" x14ac:dyDescent="0.4">
      <c r="A53" s="537" t="s">
        <v>128</v>
      </c>
      <c r="B53" s="531" t="s">
        <v>120</v>
      </c>
      <c r="C53" s="532"/>
      <c r="D53" s="533"/>
      <c r="E53" s="324" t="s">
        <v>107</v>
      </c>
      <c r="F53" s="325">
        <v>6</v>
      </c>
      <c r="G53" s="326">
        <v>2302575</v>
      </c>
      <c r="H53" s="327">
        <v>44197</v>
      </c>
      <c r="I53" s="328">
        <v>44316</v>
      </c>
      <c r="J53" s="329">
        <f>'[1]IAFF (1)'!G19</f>
        <v>6</v>
      </c>
      <c r="K53" s="330">
        <f>'[1]IAFF (1)'!H19</f>
        <v>0</v>
      </c>
      <c r="L53" s="331">
        <f>K53/J53</f>
        <v>0</v>
      </c>
      <c r="M53" s="332">
        <f>'[1]IAFF (1)'!K19</f>
        <v>24369880</v>
      </c>
      <c r="N53" s="332">
        <f>'[1]IAFF (1)'!L19</f>
        <v>0</v>
      </c>
      <c r="O53" s="333">
        <f t="shared" ref="O53:O59" si="9">N53/M53</f>
        <v>0</v>
      </c>
      <c r="P53" s="334">
        <f t="shared" ref="P53:P59" si="10">K53</f>
        <v>0</v>
      </c>
      <c r="Q53" s="335">
        <f>L53</f>
        <v>0</v>
      </c>
      <c r="R53" s="336">
        <f t="shared" ref="R53:S59" si="11">N53</f>
        <v>0</v>
      </c>
      <c r="S53" s="337">
        <f t="shared" si="11"/>
        <v>0</v>
      </c>
      <c r="T53" s="338"/>
      <c r="U53" s="339"/>
      <c r="V53" s="340"/>
    </row>
    <row r="54" spans="1:23" s="323" customFormat="1" ht="54" customHeight="1" x14ac:dyDescent="0.4">
      <c r="A54" s="538"/>
      <c r="B54" s="531" t="s">
        <v>129</v>
      </c>
      <c r="C54" s="532"/>
      <c r="D54" s="533"/>
      <c r="E54" s="324" t="s">
        <v>109</v>
      </c>
      <c r="F54" s="325">
        <v>16824</v>
      </c>
      <c r="G54" s="326">
        <v>68191848</v>
      </c>
      <c r="H54" s="327">
        <v>44287</v>
      </c>
      <c r="I54" s="328">
        <v>44423</v>
      </c>
      <c r="J54" s="329">
        <f>'[1]IAFF (1)'!G20</f>
        <v>6546</v>
      </c>
      <c r="K54" s="330">
        <f>'[1]IAFF (1)'!H20</f>
        <v>30.88</v>
      </c>
      <c r="L54" s="331">
        <f t="shared" ref="L54:L57" si="12">K54/J54</f>
        <v>4.7173846623892448E-3</v>
      </c>
      <c r="M54" s="332">
        <f>'[1]IAFF (1)'!K20</f>
        <v>45506015</v>
      </c>
      <c r="N54" s="332">
        <f>'[1]IAFF (1)'!L20</f>
        <v>2103660.84</v>
      </c>
      <c r="O54" s="333">
        <f t="shared" si="9"/>
        <v>4.6228192910321854E-2</v>
      </c>
      <c r="P54" s="334">
        <f>K54</f>
        <v>30.88</v>
      </c>
      <c r="Q54" s="335">
        <f t="shared" ref="Q54:Q57" si="13">L54</f>
        <v>4.7173846623892448E-3</v>
      </c>
      <c r="R54" s="336">
        <f t="shared" si="11"/>
        <v>2103660.84</v>
      </c>
      <c r="S54" s="337">
        <f t="shared" si="11"/>
        <v>4.6228192910321854E-2</v>
      </c>
      <c r="T54" s="338"/>
      <c r="U54" s="339"/>
      <c r="V54" s="340"/>
    </row>
    <row r="55" spans="1:23" s="323" customFormat="1" ht="43.5" customHeight="1" x14ac:dyDescent="0.4">
      <c r="A55" s="542"/>
      <c r="B55" s="531" t="s">
        <v>110</v>
      </c>
      <c r="C55" s="532"/>
      <c r="D55" s="533"/>
      <c r="E55" s="324" t="s">
        <v>107</v>
      </c>
      <c r="F55" s="325">
        <v>5</v>
      </c>
      <c r="G55" s="326">
        <v>20207600</v>
      </c>
      <c r="H55" s="327">
        <v>44197</v>
      </c>
      <c r="I55" s="328">
        <v>44561</v>
      </c>
      <c r="J55" s="329">
        <f>'[1]IAFF (1)'!G21</f>
        <v>7</v>
      </c>
      <c r="K55" s="330">
        <f>'[1]IAFF (1)'!H21</f>
        <v>0</v>
      </c>
      <c r="L55" s="331">
        <f t="shared" si="12"/>
        <v>0</v>
      </c>
      <c r="M55" s="332">
        <f>'[1]IAFF (1)'!K21</f>
        <v>7944372</v>
      </c>
      <c r="N55" s="332">
        <f>'[1]IAFF (1)'!L21</f>
        <v>0</v>
      </c>
      <c r="O55" s="333">
        <f t="shared" si="9"/>
        <v>0</v>
      </c>
      <c r="P55" s="334">
        <f t="shared" si="10"/>
        <v>0</v>
      </c>
      <c r="Q55" s="335">
        <f t="shared" si="13"/>
        <v>0</v>
      </c>
      <c r="R55" s="336">
        <f t="shared" si="11"/>
        <v>0</v>
      </c>
      <c r="S55" s="337">
        <f t="shared" si="11"/>
        <v>0</v>
      </c>
      <c r="T55" s="338"/>
      <c r="U55" s="339"/>
      <c r="V55" s="340"/>
    </row>
    <row r="56" spans="1:23" s="323" customFormat="1" ht="112.5" customHeight="1" x14ac:dyDescent="0.4">
      <c r="A56" s="341" t="s">
        <v>124</v>
      </c>
      <c r="B56" s="531" t="s">
        <v>125</v>
      </c>
      <c r="C56" s="532"/>
      <c r="D56" s="533"/>
      <c r="E56" s="324" t="s">
        <v>126</v>
      </c>
      <c r="F56" s="342">
        <v>1</v>
      </c>
      <c r="G56" s="343">
        <v>1100000</v>
      </c>
      <c r="H56" s="327">
        <v>44197</v>
      </c>
      <c r="I56" s="328">
        <v>44561</v>
      </c>
      <c r="J56" s="329">
        <f>'[1]IAFF (1)'!G22</f>
        <v>1</v>
      </c>
      <c r="K56" s="330">
        <f>'[1]IAFF (1)'!H22</f>
        <v>0</v>
      </c>
      <c r="L56" s="331">
        <f t="shared" si="12"/>
        <v>0</v>
      </c>
      <c r="M56" s="332">
        <f>'[1]IAFF (1)'!K22</f>
        <v>0</v>
      </c>
      <c r="N56" s="332">
        <f>'[1]IAFF (1)'!L22</f>
        <v>0</v>
      </c>
      <c r="O56" s="333">
        <v>0</v>
      </c>
      <c r="P56" s="334">
        <f t="shared" si="10"/>
        <v>0</v>
      </c>
      <c r="Q56" s="335">
        <f t="shared" si="13"/>
        <v>0</v>
      </c>
      <c r="R56" s="336">
        <f t="shared" si="11"/>
        <v>0</v>
      </c>
      <c r="S56" s="337">
        <f t="shared" si="11"/>
        <v>0</v>
      </c>
      <c r="T56" s="338"/>
      <c r="U56" s="339"/>
      <c r="V56" s="340"/>
    </row>
    <row r="57" spans="1:23" s="323" customFormat="1" ht="81.75" customHeight="1" x14ac:dyDescent="0.4">
      <c r="A57" s="590" t="s">
        <v>111</v>
      </c>
      <c r="B57" s="531" t="s">
        <v>112</v>
      </c>
      <c r="C57" s="532"/>
      <c r="D57" s="533"/>
      <c r="E57" s="324" t="s">
        <v>99</v>
      </c>
      <c r="F57" s="342" t="s">
        <v>92</v>
      </c>
      <c r="G57" s="343"/>
      <c r="H57" s="327"/>
      <c r="I57" s="328"/>
      <c r="J57" s="329">
        <f>'[1]IAFF (1)'!G23</f>
        <v>1</v>
      </c>
      <c r="K57" s="330">
        <v>0</v>
      </c>
      <c r="L57" s="331">
        <f t="shared" si="12"/>
        <v>0</v>
      </c>
      <c r="M57" s="332">
        <f>'[1]IAFF (1)'!K23</f>
        <v>219000</v>
      </c>
      <c r="N57" s="332">
        <f>'[1]IAFF (1)'!L23</f>
        <v>70582.38</v>
      </c>
      <c r="O57" s="333">
        <f t="shared" si="9"/>
        <v>0.32229397260273973</v>
      </c>
      <c r="P57" s="334">
        <f t="shared" si="10"/>
        <v>0</v>
      </c>
      <c r="Q57" s="335">
        <f t="shared" si="13"/>
        <v>0</v>
      </c>
      <c r="R57" s="336">
        <f t="shared" si="11"/>
        <v>70582.38</v>
      </c>
      <c r="S57" s="337">
        <f t="shared" si="11"/>
        <v>0.32229397260273973</v>
      </c>
      <c r="T57" s="338"/>
      <c r="U57" s="339"/>
      <c r="V57" s="340"/>
    </row>
    <row r="58" spans="1:23" s="323" customFormat="1" ht="26.25" x14ac:dyDescent="0.4">
      <c r="A58" s="590"/>
      <c r="B58" s="531" t="s">
        <v>130</v>
      </c>
      <c r="C58" s="532"/>
      <c r="D58" s="533"/>
      <c r="E58" s="324" t="s">
        <v>99</v>
      </c>
      <c r="F58" s="342" t="s">
        <v>92</v>
      </c>
      <c r="G58" s="343">
        <v>7734977</v>
      </c>
      <c r="H58" s="327">
        <v>44197</v>
      </c>
      <c r="I58" s="328">
        <v>44561</v>
      </c>
      <c r="J58" s="334">
        <f>'[1]IAFF (1)'!G24</f>
        <v>1</v>
      </c>
      <c r="K58" s="345">
        <f>'[1]IAFF (1)'!H24</f>
        <v>0</v>
      </c>
      <c r="L58" s="331">
        <v>0</v>
      </c>
      <c r="M58" s="332">
        <f>'[1]IAFF (1)'!K24</f>
        <v>3905438</v>
      </c>
      <c r="N58" s="332">
        <f>'[1]IAFF (1)'!L24</f>
        <v>3308254</v>
      </c>
      <c r="O58" s="333">
        <f t="shared" si="9"/>
        <v>0.84708911010749621</v>
      </c>
      <c r="P58" s="334">
        <f t="shared" si="10"/>
        <v>0</v>
      </c>
      <c r="Q58" s="335" t="s">
        <v>92</v>
      </c>
      <c r="R58" s="336">
        <f t="shared" si="11"/>
        <v>3308254</v>
      </c>
      <c r="S58" s="337">
        <f t="shared" si="11"/>
        <v>0.84708911010749621</v>
      </c>
      <c r="T58" s="338"/>
      <c r="U58" s="339"/>
      <c r="V58" s="340"/>
    </row>
    <row r="59" spans="1:23" s="323" customFormat="1" ht="27" thickBot="1" x14ac:dyDescent="0.45">
      <c r="A59" s="238"/>
      <c r="B59" s="347"/>
      <c r="C59" s="348"/>
      <c r="D59" s="349"/>
      <c r="E59" s="324"/>
      <c r="F59" s="325"/>
      <c r="G59" s="350">
        <f>SUM(G53:G58)</f>
        <v>99537000</v>
      </c>
      <c r="H59" s="351"/>
      <c r="I59" s="352"/>
      <c r="J59" s="353">
        <f>SUM(J53:J58)</f>
        <v>6562</v>
      </c>
      <c r="K59" s="353">
        <f>SUM(K53:K58)</f>
        <v>30.88</v>
      </c>
      <c r="L59" s="355">
        <f>K59/J59</f>
        <v>4.7058823529411761E-3</v>
      </c>
      <c r="M59" s="356">
        <f>SUM(M53:M58)</f>
        <v>81944705</v>
      </c>
      <c r="N59" s="356">
        <f>SUM(N53:N58)</f>
        <v>5482497.2199999997</v>
      </c>
      <c r="O59" s="357">
        <f t="shared" si="9"/>
        <v>6.6904838085633467E-2</v>
      </c>
      <c r="P59" s="358">
        <f t="shared" si="10"/>
        <v>30.88</v>
      </c>
      <c r="Q59" s="335">
        <f>SUM(Q53:Q56)</f>
        <v>4.7173846623892448E-3</v>
      </c>
      <c r="R59" s="359">
        <f t="shared" si="11"/>
        <v>5482497.2199999997</v>
      </c>
      <c r="S59" s="360">
        <f t="shared" si="11"/>
        <v>6.6904838085633467E-2</v>
      </c>
      <c r="T59" s="338"/>
      <c r="U59" s="339"/>
      <c r="V59" s="340"/>
    </row>
    <row r="60" spans="1:23" s="373" customFormat="1" ht="26.25" x14ac:dyDescent="0.4">
      <c r="A60" s="361"/>
      <c r="B60" s="361"/>
      <c r="C60" s="361"/>
      <c r="D60" s="361"/>
      <c r="E60" s="362"/>
      <c r="F60" s="363"/>
      <c r="G60" s="364"/>
      <c r="H60" s="365"/>
      <c r="I60" s="365"/>
      <c r="J60" s="362"/>
      <c r="K60" s="362"/>
      <c r="L60" s="366"/>
      <c r="M60" s="367"/>
      <c r="N60" s="367"/>
      <c r="O60" s="368"/>
      <c r="P60" s="363"/>
      <c r="Q60" s="369"/>
      <c r="R60" s="370"/>
      <c r="S60" s="368"/>
      <c r="T60" s="371"/>
      <c r="U60" s="371"/>
      <c r="V60" s="371"/>
    </row>
    <row r="61" spans="1:23" s="323" customFormat="1" ht="27" thickBot="1" x14ac:dyDescent="0.45">
      <c r="A61" s="374" t="s">
        <v>39</v>
      </c>
      <c r="B61" s="585">
        <v>2022</v>
      </c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7"/>
      <c r="U61" s="588"/>
      <c r="V61" s="375"/>
    </row>
    <row r="62" spans="1:23" s="323" customFormat="1" ht="27" thickBot="1" x14ac:dyDescent="0.45">
      <c r="A62" s="589" t="s">
        <v>42</v>
      </c>
      <c r="B62" s="592" t="s">
        <v>43</v>
      </c>
      <c r="C62" s="593"/>
      <c r="D62" s="594"/>
      <c r="E62" s="594" t="s">
        <v>44</v>
      </c>
      <c r="F62" s="601" t="s">
        <v>66</v>
      </c>
      <c r="G62" s="602"/>
      <c r="H62" s="603" t="s">
        <v>82</v>
      </c>
      <c r="I62" s="604"/>
      <c r="J62" s="605" t="s">
        <v>83</v>
      </c>
      <c r="K62" s="606"/>
      <c r="L62" s="607"/>
      <c r="M62" s="608" t="s">
        <v>84</v>
      </c>
      <c r="N62" s="609"/>
      <c r="O62" s="610"/>
      <c r="P62" s="554" t="s">
        <v>85</v>
      </c>
      <c r="Q62" s="555"/>
      <c r="R62" s="556" t="s">
        <v>86</v>
      </c>
      <c r="S62" s="557"/>
      <c r="T62" s="558" t="s">
        <v>87</v>
      </c>
      <c r="U62" s="559"/>
      <c r="V62" s="560"/>
    </row>
    <row r="63" spans="1:23" s="323" customFormat="1" ht="26.25" x14ac:dyDescent="0.4">
      <c r="A63" s="590"/>
      <c r="B63" s="595"/>
      <c r="C63" s="596"/>
      <c r="D63" s="597"/>
      <c r="E63" s="597"/>
      <c r="F63" s="567" t="s">
        <v>49</v>
      </c>
      <c r="G63" s="569" t="s">
        <v>48</v>
      </c>
      <c r="H63" s="571" t="s">
        <v>77</v>
      </c>
      <c r="I63" s="573" t="s">
        <v>78</v>
      </c>
      <c r="J63" s="575" t="s">
        <v>50</v>
      </c>
      <c r="K63" s="543" t="s">
        <v>38</v>
      </c>
      <c r="L63" s="577" t="s">
        <v>37</v>
      </c>
      <c r="M63" s="543" t="s">
        <v>50</v>
      </c>
      <c r="N63" s="543" t="s">
        <v>38</v>
      </c>
      <c r="O63" s="546" t="s">
        <v>37</v>
      </c>
      <c r="P63" s="548" t="s">
        <v>79</v>
      </c>
      <c r="Q63" s="550" t="s">
        <v>80</v>
      </c>
      <c r="R63" s="552" t="s">
        <v>81</v>
      </c>
      <c r="S63" s="540" t="s">
        <v>80</v>
      </c>
      <c r="T63" s="561"/>
      <c r="U63" s="562"/>
      <c r="V63" s="563"/>
    </row>
    <row r="64" spans="1:23" s="323" customFormat="1" ht="27" thickBot="1" x14ac:dyDescent="0.45">
      <c r="A64" s="591"/>
      <c r="B64" s="598"/>
      <c r="C64" s="599"/>
      <c r="D64" s="600"/>
      <c r="E64" s="600"/>
      <c r="F64" s="568"/>
      <c r="G64" s="570"/>
      <c r="H64" s="572"/>
      <c r="I64" s="574"/>
      <c r="J64" s="576"/>
      <c r="K64" s="545"/>
      <c r="L64" s="578"/>
      <c r="M64" s="544"/>
      <c r="N64" s="545"/>
      <c r="O64" s="547"/>
      <c r="P64" s="549"/>
      <c r="Q64" s="551"/>
      <c r="R64" s="553"/>
      <c r="S64" s="541"/>
      <c r="T64" s="564"/>
      <c r="U64" s="565"/>
      <c r="V64" s="566"/>
    </row>
    <row r="65" spans="1:22" s="323" customFormat="1" ht="90.75" customHeight="1" x14ac:dyDescent="0.4">
      <c r="A65" s="537" t="s">
        <v>128</v>
      </c>
      <c r="B65" s="531" t="str">
        <f>'IAFF (1)'!B19:D19</f>
        <v>Construcción, ampliación y mejoramiento de infraestructura educativa del ciclo diversificado</v>
      </c>
      <c r="C65" s="532"/>
      <c r="D65" s="533"/>
      <c r="E65" s="324" t="s">
        <v>109</v>
      </c>
      <c r="F65" s="325">
        <f>'IAFF (1)'!K39</f>
        <v>4773</v>
      </c>
      <c r="G65" s="326">
        <f>'IAFF (1)'!K19</f>
        <v>31871670</v>
      </c>
      <c r="H65" s="327">
        <v>44562</v>
      </c>
      <c r="I65" s="328">
        <v>44926</v>
      </c>
      <c r="J65" s="334">
        <f>F65</f>
        <v>4773</v>
      </c>
      <c r="K65" s="330">
        <v>8.32</v>
      </c>
      <c r="L65" s="331">
        <f>K65/J65</f>
        <v>1.7431384873245338E-3</v>
      </c>
      <c r="M65" s="332">
        <f>G65</f>
        <v>31871670</v>
      </c>
      <c r="N65" s="332">
        <f>'IAFF (1)'!L19</f>
        <v>0</v>
      </c>
      <c r="O65" s="333">
        <f t="shared" ref="O65:O67" si="14">N65/M65</f>
        <v>0</v>
      </c>
      <c r="P65" s="334">
        <f t="shared" ref="P65" si="15">K65</f>
        <v>8.32</v>
      </c>
      <c r="Q65" s="335">
        <f>L65</f>
        <v>1.7431384873245338E-3</v>
      </c>
      <c r="R65" s="336">
        <f t="shared" ref="R65:R71" si="16">N65</f>
        <v>0</v>
      </c>
      <c r="S65" s="337">
        <f t="shared" ref="S65:S71" si="17">O65</f>
        <v>0</v>
      </c>
      <c r="T65" s="338"/>
      <c r="U65" s="339"/>
      <c r="V65" s="340"/>
    </row>
    <row r="66" spans="1:22" s="323" customFormat="1" ht="86.25" customHeight="1" x14ac:dyDescent="0.4">
      <c r="A66" s="538"/>
      <c r="B66" s="531" t="str">
        <f>'IAFF (1)'!B20:D20</f>
        <v>Institutos tecnológicos dotados con equipamiento y mobiliario escolar</v>
      </c>
      <c r="C66" s="532"/>
      <c r="D66" s="533"/>
      <c r="E66" s="324" t="s">
        <v>107</v>
      </c>
      <c r="F66" s="325">
        <f>'IAFF (1)'!K40</f>
        <v>14</v>
      </c>
      <c r="G66" s="326">
        <f>'IAFF (1)'!K20</f>
        <v>10500051</v>
      </c>
      <c r="H66" s="327">
        <v>44562</v>
      </c>
      <c r="I66" s="328">
        <v>44926</v>
      </c>
      <c r="J66" s="334">
        <f>F66</f>
        <v>14</v>
      </c>
      <c r="K66" s="330">
        <f>'[1]IAFF (1)'!H32</f>
        <v>0</v>
      </c>
      <c r="L66" s="331">
        <f t="shared" ref="L66:L67" si="18">K66/J66</f>
        <v>0</v>
      </c>
      <c r="M66" s="332">
        <f>G66</f>
        <v>10500051</v>
      </c>
      <c r="N66" s="332">
        <f>'IAFF (1)'!L20</f>
        <v>0</v>
      </c>
      <c r="O66" s="333">
        <f t="shared" si="14"/>
        <v>0</v>
      </c>
      <c r="P66" s="334">
        <f>K66</f>
        <v>0</v>
      </c>
      <c r="Q66" s="335">
        <f t="shared" ref="Q66:Q69" si="19">L66</f>
        <v>0</v>
      </c>
      <c r="R66" s="336">
        <f t="shared" si="16"/>
        <v>0</v>
      </c>
      <c r="S66" s="337">
        <f t="shared" si="17"/>
        <v>0</v>
      </c>
      <c r="T66" s="338"/>
      <c r="U66" s="339"/>
      <c r="V66" s="340"/>
    </row>
    <row r="67" spans="1:22" s="323" customFormat="1" ht="82.5" customHeight="1" x14ac:dyDescent="0.4">
      <c r="A67" s="542"/>
      <c r="B67" s="531" t="s">
        <v>106</v>
      </c>
      <c r="C67" s="532"/>
      <c r="D67" s="533"/>
      <c r="E67" s="324" t="s">
        <v>107</v>
      </c>
      <c r="F67" s="325">
        <f>'IAFF (1)'!K41</f>
        <v>5</v>
      </c>
      <c r="G67" s="326">
        <f>'IAFF (1)'!K21</f>
        <v>6693691</v>
      </c>
      <c r="H67" s="327">
        <v>44562</v>
      </c>
      <c r="I67" s="328">
        <v>44926</v>
      </c>
      <c r="J67" s="334">
        <f>F67</f>
        <v>5</v>
      </c>
      <c r="K67" s="330">
        <f>'[1]IAFF (1)'!H33</f>
        <v>0</v>
      </c>
      <c r="L67" s="331">
        <f t="shared" si="18"/>
        <v>0</v>
      </c>
      <c r="M67" s="332">
        <f>G67</f>
        <v>6693691</v>
      </c>
      <c r="N67" s="332">
        <f>'IAFF (1)'!L21</f>
        <v>449065.04</v>
      </c>
      <c r="O67" s="333">
        <f t="shared" si="14"/>
        <v>6.7087805517165339E-2</v>
      </c>
      <c r="P67" s="334">
        <f t="shared" ref="P67:P71" si="20">K67</f>
        <v>0</v>
      </c>
      <c r="Q67" s="335">
        <f t="shared" si="19"/>
        <v>0</v>
      </c>
      <c r="R67" s="336">
        <f t="shared" si="16"/>
        <v>449065.04</v>
      </c>
      <c r="S67" s="337">
        <f t="shared" si="17"/>
        <v>6.7087805517165339E-2</v>
      </c>
      <c r="T67" s="338"/>
      <c r="U67" s="339"/>
      <c r="V67" s="340"/>
    </row>
    <row r="68" spans="1:22" s="323" customFormat="1" ht="52.5" customHeight="1" x14ac:dyDescent="0.4">
      <c r="A68" s="537" t="s">
        <v>111</v>
      </c>
      <c r="B68" s="531" t="s">
        <v>112</v>
      </c>
      <c r="C68" s="532"/>
      <c r="D68" s="533"/>
      <c r="E68" s="324" t="s">
        <v>126</v>
      </c>
      <c r="F68" s="342"/>
      <c r="G68" s="343">
        <f>'IAFF (1)'!K30</f>
        <v>288759</v>
      </c>
      <c r="H68" s="327">
        <v>44562</v>
      </c>
      <c r="I68" s="328">
        <v>44926</v>
      </c>
      <c r="J68" s="334">
        <v>0</v>
      </c>
      <c r="K68" s="330">
        <f>'[1]IAFF (1)'!H34</f>
        <v>0</v>
      </c>
      <c r="L68" s="331">
        <v>0</v>
      </c>
      <c r="M68" s="332">
        <f>G68</f>
        <v>288759</v>
      </c>
      <c r="N68" s="332">
        <f>'IAFF (1)'!L30</f>
        <v>76160</v>
      </c>
      <c r="O68" s="333">
        <v>0</v>
      </c>
      <c r="P68" s="334">
        <f t="shared" si="20"/>
        <v>0</v>
      </c>
      <c r="Q68" s="335">
        <v>0</v>
      </c>
      <c r="R68" s="336">
        <f t="shared" si="16"/>
        <v>76160</v>
      </c>
      <c r="S68" s="337">
        <f t="shared" si="17"/>
        <v>0</v>
      </c>
      <c r="T68" s="338"/>
      <c r="U68" s="339"/>
      <c r="V68" s="340"/>
    </row>
    <row r="69" spans="1:22" s="323" customFormat="1" ht="26.25" customHeight="1" x14ac:dyDescent="0.4">
      <c r="A69" s="538"/>
      <c r="B69" s="531" t="s">
        <v>130</v>
      </c>
      <c r="C69" s="532"/>
      <c r="D69" s="533"/>
      <c r="E69" s="324" t="s">
        <v>99</v>
      </c>
      <c r="F69" s="342" t="s">
        <v>92</v>
      </c>
      <c r="G69" s="343">
        <f>'IAFF (1)'!K31</f>
        <v>3085596</v>
      </c>
      <c r="H69" s="327">
        <v>44562</v>
      </c>
      <c r="I69" s="328">
        <v>44926</v>
      </c>
      <c r="J69" s="329">
        <v>0</v>
      </c>
      <c r="K69" s="330">
        <v>0</v>
      </c>
      <c r="L69" s="331">
        <v>0</v>
      </c>
      <c r="M69" s="332">
        <f>G69</f>
        <v>3085596</v>
      </c>
      <c r="N69" s="332">
        <f>'IAFF (1)'!L31</f>
        <v>0</v>
      </c>
      <c r="O69" s="333">
        <f t="shared" ref="O69:O71" si="21">N69/M69</f>
        <v>0</v>
      </c>
      <c r="P69" s="334">
        <f t="shared" si="20"/>
        <v>0</v>
      </c>
      <c r="Q69" s="335">
        <f t="shared" si="19"/>
        <v>0</v>
      </c>
      <c r="R69" s="336">
        <f t="shared" si="16"/>
        <v>0</v>
      </c>
      <c r="S69" s="337">
        <f t="shared" si="17"/>
        <v>0</v>
      </c>
      <c r="T69" s="338"/>
      <c r="U69" s="339"/>
      <c r="V69" s="340"/>
    </row>
    <row r="70" spans="1:22" s="323" customFormat="1" ht="26.25" hidden="1" customHeight="1" x14ac:dyDescent="0.4">
      <c r="A70" s="538"/>
      <c r="B70" s="534"/>
      <c r="C70" s="535"/>
      <c r="D70" s="536"/>
      <c r="E70" s="402"/>
      <c r="F70" s="403"/>
      <c r="G70" s="343"/>
      <c r="H70" s="327"/>
      <c r="I70" s="328"/>
      <c r="J70" s="334"/>
      <c r="K70" s="345"/>
      <c r="L70" s="331"/>
      <c r="M70" s="332"/>
      <c r="N70" s="332"/>
      <c r="O70" s="333"/>
      <c r="P70" s="334"/>
      <c r="Q70" s="335"/>
      <c r="R70" s="336"/>
      <c r="S70" s="337"/>
      <c r="T70" s="338"/>
      <c r="U70" s="339"/>
      <c r="V70" s="340"/>
    </row>
    <row r="71" spans="1:22" s="323" customFormat="1" ht="99" customHeight="1" x14ac:dyDescent="0.4">
      <c r="A71" s="539" t="s">
        <v>132</v>
      </c>
      <c r="B71" s="539"/>
      <c r="C71" s="539"/>
      <c r="D71" s="539"/>
      <c r="E71" s="539"/>
      <c r="F71" s="539"/>
      <c r="G71" s="401">
        <f>SUM(G65:G70)</f>
        <v>52439767</v>
      </c>
      <c r="H71" s="351"/>
      <c r="I71" s="352"/>
      <c r="J71" s="353">
        <f>SUM(J65:J70)</f>
        <v>4792</v>
      </c>
      <c r="K71" s="353">
        <f>SUM(K65:K70)</f>
        <v>8.32</v>
      </c>
      <c r="L71" s="355">
        <f>K71/J71</f>
        <v>1.7362270450751252E-3</v>
      </c>
      <c r="M71" s="356">
        <f>SUM(M65:M70)</f>
        <v>52439767</v>
      </c>
      <c r="N71" s="356">
        <f>SUM(N65:N70)</f>
        <v>525225.04</v>
      </c>
      <c r="O71" s="357">
        <f t="shared" si="21"/>
        <v>1.0015777530056532E-2</v>
      </c>
      <c r="P71" s="358">
        <f t="shared" si="20"/>
        <v>8.32</v>
      </c>
      <c r="Q71" s="335">
        <f>SUM(Q65:Q68)</f>
        <v>1.7431384873245338E-3</v>
      </c>
      <c r="R71" s="359">
        <f t="shared" si="16"/>
        <v>525225.04</v>
      </c>
      <c r="S71" s="360">
        <f t="shared" si="17"/>
        <v>1.0015777530056532E-2</v>
      </c>
      <c r="T71" s="338"/>
      <c r="U71" s="339"/>
      <c r="V71" s="340"/>
    </row>
    <row r="72" spans="1:22" s="323" customFormat="1" ht="27" thickBot="1" x14ac:dyDescent="0.45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7"/>
      <c r="M72" s="376"/>
      <c r="N72" s="376"/>
      <c r="O72" s="376"/>
      <c r="P72" s="376"/>
      <c r="Q72" s="376"/>
      <c r="R72" s="376"/>
      <c r="S72" s="377"/>
      <c r="T72" s="376"/>
      <c r="U72" s="376"/>
      <c r="V72" s="376"/>
    </row>
    <row r="73" spans="1:22" s="323" customFormat="1" ht="27" thickBot="1" x14ac:dyDescent="0.45">
      <c r="A73" s="621" t="s">
        <v>67</v>
      </c>
      <c r="B73" s="622"/>
      <c r="C73" s="622"/>
      <c r="D73" s="622"/>
      <c r="E73" s="622"/>
      <c r="F73" s="622"/>
      <c r="G73" s="623"/>
      <c r="I73" s="376"/>
      <c r="J73" s="376"/>
      <c r="K73" s="376"/>
      <c r="L73" s="377"/>
      <c r="M73" s="376"/>
      <c r="N73" s="376"/>
      <c r="O73" s="376"/>
      <c r="P73" s="376"/>
      <c r="Q73" s="376"/>
      <c r="R73" s="376"/>
      <c r="S73" s="377"/>
      <c r="T73" s="376"/>
      <c r="U73" s="376"/>
      <c r="V73" s="376"/>
    </row>
    <row r="74" spans="1:22" s="323" customFormat="1" ht="79.5" thickBot="1" x14ac:dyDescent="0.45">
      <c r="A74" s="135" t="s">
        <v>68</v>
      </c>
      <c r="B74" s="135" t="s">
        <v>69</v>
      </c>
      <c r="C74" s="135" t="s">
        <v>70</v>
      </c>
      <c r="D74" s="624" t="s">
        <v>71</v>
      </c>
      <c r="E74" s="625"/>
      <c r="F74" s="624" t="s">
        <v>72</v>
      </c>
      <c r="G74" s="625"/>
      <c r="I74" s="376"/>
      <c r="J74" s="376"/>
      <c r="K74" s="376"/>
      <c r="L74" s="377"/>
      <c r="M74" s="376"/>
      <c r="N74" s="376"/>
      <c r="O74" s="376"/>
      <c r="P74" s="376"/>
      <c r="Q74" s="376"/>
      <c r="R74" s="376"/>
      <c r="S74" s="377"/>
      <c r="T74" s="376"/>
      <c r="U74" s="376"/>
      <c r="V74" s="376"/>
    </row>
    <row r="75" spans="1:22" ht="26.25" x14ac:dyDescent="0.4">
      <c r="A75" s="378">
        <v>2018</v>
      </c>
      <c r="B75" s="379">
        <v>0</v>
      </c>
      <c r="C75" s="380">
        <f>+O23</f>
        <v>0.27475837911633211</v>
      </c>
      <c r="D75" s="626" t="str">
        <f>Q22</f>
        <v>N/A</v>
      </c>
      <c r="E75" s="627"/>
      <c r="F75" s="628">
        <f>R22</f>
        <v>5478204</v>
      </c>
      <c r="G75" s="629"/>
      <c r="H75" s="323"/>
      <c r="I75" s="376"/>
      <c r="J75" s="376"/>
      <c r="K75" s="376"/>
      <c r="L75" s="377"/>
      <c r="M75" s="376"/>
      <c r="N75" s="376"/>
      <c r="O75" s="376"/>
      <c r="P75" s="376"/>
      <c r="Q75" s="376"/>
      <c r="R75" s="376"/>
      <c r="S75" s="377"/>
      <c r="T75" s="376"/>
      <c r="U75" s="376"/>
      <c r="V75" s="376"/>
    </row>
    <row r="76" spans="1:22" ht="26.25" x14ac:dyDescent="0.4">
      <c r="A76" s="381">
        <v>2019</v>
      </c>
      <c r="B76" s="382">
        <f>Q35</f>
        <v>2.3769907297361539E-4</v>
      </c>
      <c r="C76" s="383">
        <f>S35</f>
        <v>0.12922703870742683</v>
      </c>
      <c r="D76" s="611">
        <f>Q35</f>
        <v>2.3769907297361539E-4</v>
      </c>
      <c r="E76" s="612"/>
      <c r="F76" s="613">
        <f>R35</f>
        <v>17073615.789999999</v>
      </c>
      <c r="G76" s="614"/>
      <c r="H76" s="323"/>
      <c r="I76" s="376"/>
      <c r="J76" s="376"/>
      <c r="K76" s="376"/>
      <c r="L76" s="377"/>
      <c r="M76" s="376"/>
      <c r="N76" s="376"/>
      <c r="O76" s="376"/>
      <c r="P76" s="376"/>
      <c r="Q76" s="376"/>
      <c r="R76" s="376"/>
      <c r="S76" s="377"/>
      <c r="T76" s="376"/>
      <c r="U76" s="376"/>
      <c r="V76" s="376"/>
    </row>
    <row r="77" spans="1:22" ht="26.25" x14ac:dyDescent="0.4">
      <c r="A77" s="381">
        <v>2020</v>
      </c>
      <c r="B77" s="383">
        <f>Q47</f>
        <v>1.9265445572743664E-2</v>
      </c>
      <c r="C77" s="383">
        <f>S47</f>
        <v>5.0959329211510876E-2</v>
      </c>
      <c r="D77" s="611">
        <f>Q47</f>
        <v>1.9265445572743664E-2</v>
      </c>
      <c r="E77" s="612"/>
      <c r="F77" s="613">
        <f>R47</f>
        <v>3694137.6799999997</v>
      </c>
      <c r="G77" s="614"/>
      <c r="H77" s="323"/>
      <c r="I77" s="376"/>
      <c r="J77" s="376"/>
      <c r="K77" s="376"/>
      <c r="L77" s="377"/>
      <c r="M77" s="376"/>
      <c r="N77" s="376"/>
      <c r="O77" s="376"/>
      <c r="P77" s="376"/>
      <c r="Q77" s="376"/>
      <c r="R77" s="376"/>
      <c r="S77" s="377"/>
      <c r="T77" s="376"/>
      <c r="U77" s="376"/>
      <c r="V77" s="376"/>
    </row>
    <row r="78" spans="1:22" ht="26.25" x14ac:dyDescent="0.4">
      <c r="A78" s="381">
        <v>2021</v>
      </c>
      <c r="B78" s="382">
        <f>SUM(Q53:Q56)</f>
        <v>4.7173846623892448E-3</v>
      </c>
      <c r="C78" s="382">
        <f>O59</f>
        <v>6.6904838085633467E-2</v>
      </c>
      <c r="D78" s="615">
        <f>Q59</f>
        <v>4.7173846623892448E-3</v>
      </c>
      <c r="E78" s="616"/>
      <c r="F78" s="613">
        <f>R59</f>
        <v>5482497.2199999997</v>
      </c>
      <c r="G78" s="614"/>
      <c r="H78" s="323"/>
      <c r="I78" s="376"/>
      <c r="J78" s="376"/>
      <c r="K78" s="376"/>
      <c r="L78" s="377"/>
      <c r="M78" s="376"/>
      <c r="N78" s="376"/>
      <c r="O78" s="376"/>
      <c r="P78" s="376"/>
      <c r="Q78" s="376"/>
      <c r="R78" s="376"/>
      <c r="S78" s="377"/>
      <c r="T78" s="376"/>
      <c r="U78" s="376"/>
      <c r="V78" s="376"/>
    </row>
    <row r="79" spans="1:22" ht="27" thickBot="1" x14ac:dyDescent="0.45">
      <c r="A79" s="384">
        <v>2022</v>
      </c>
      <c r="B79" s="400">
        <f>SUM(Q65:Q71)</f>
        <v>3.4862769746490676E-3</v>
      </c>
      <c r="C79" s="400">
        <f>O71</f>
        <v>1.0015777530056532E-2</v>
      </c>
      <c r="D79" s="617">
        <f>Q71</f>
        <v>1.7431384873245338E-3</v>
      </c>
      <c r="E79" s="618"/>
      <c r="F79" s="619">
        <f>R71</f>
        <v>525225.04</v>
      </c>
      <c r="G79" s="620"/>
      <c r="H79" s="323"/>
      <c r="I79" s="376"/>
      <c r="J79" s="376"/>
      <c r="K79" s="376"/>
      <c r="L79" s="377"/>
      <c r="M79" s="376"/>
      <c r="N79" s="376"/>
      <c r="O79" s="376"/>
      <c r="P79" s="376"/>
      <c r="Q79" s="376"/>
      <c r="R79" s="376"/>
      <c r="S79" s="377"/>
      <c r="T79" s="376"/>
      <c r="U79" s="376"/>
      <c r="V79" s="376"/>
    </row>
    <row r="80" spans="1:22" ht="24" customHeight="1" x14ac:dyDescent="0.4">
      <c r="A80" s="694" t="s">
        <v>178</v>
      </c>
      <c r="B80" s="694"/>
      <c r="C80" s="694"/>
      <c r="D80" s="694"/>
      <c r="E80" s="694"/>
      <c r="F80" s="694"/>
      <c r="G80" s="423">
        <f>SUM(F75:G79)</f>
        <v>32253679.729999997</v>
      </c>
      <c r="H80" s="323"/>
      <c r="I80" s="376"/>
      <c r="J80" s="376"/>
      <c r="K80" s="376"/>
      <c r="L80" s="377"/>
      <c r="M80" s="376"/>
      <c r="N80" s="376"/>
      <c r="O80" s="376"/>
      <c r="P80" s="376"/>
      <c r="Q80" s="376"/>
      <c r="R80" s="376"/>
      <c r="S80" s="377"/>
      <c r="T80" s="376"/>
      <c r="U80" s="376"/>
      <c r="V80" s="376"/>
    </row>
    <row r="81" spans="1:22" ht="17.25" customHeight="1" x14ac:dyDescent="0.4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85"/>
      <c r="M81" s="323"/>
      <c r="N81" s="386"/>
      <c r="O81" s="376"/>
      <c r="P81" s="376"/>
      <c r="Q81" s="376"/>
      <c r="R81" s="376"/>
      <c r="S81" s="377"/>
      <c r="T81" s="376"/>
      <c r="U81" s="376"/>
      <c r="V81" s="376"/>
    </row>
    <row r="82" spans="1:22" ht="107.25" customHeight="1" x14ac:dyDescent="0.4">
      <c r="A82" s="387"/>
      <c r="B82" s="388"/>
      <c r="C82" s="388"/>
      <c r="D82" s="388"/>
      <c r="E82" s="389"/>
      <c r="F82" s="323"/>
      <c r="G82" s="323"/>
      <c r="H82" s="323"/>
      <c r="I82" s="579" t="s">
        <v>17</v>
      </c>
      <c r="J82" s="580"/>
      <c r="K82" s="580"/>
      <c r="L82" s="580"/>
      <c r="M82" s="581"/>
      <c r="N82" s="390"/>
      <c r="O82" s="376"/>
      <c r="P82" s="376"/>
      <c r="Q82" s="376"/>
      <c r="R82" s="376"/>
      <c r="S82" s="377"/>
      <c r="T82" s="376"/>
      <c r="U82" s="376"/>
      <c r="V82" s="376"/>
    </row>
    <row r="83" spans="1:22" ht="26.25" x14ac:dyDescent="0.4">
      <c r="A83" s="582" t="s">
        <v>16</v>
      </c>
      <c r="B83" s="583"/>
      <c r="C83" s="583"/>
      <c r="D83" s="583"/>
      <c r="E83" s="584"/>
      <c r="F83" s="391"/>
      <c r="G83" s="392"/>
      <c r="H83" s="391"/>
      <c r="I83" s="582"/>
      <c r="J83" s="583"/>
      <c r="K83" s="583"/>
      <c r="L83" s="583"/>
      <c r="M83" s="584"/>
      <c r="N83" s="390"/>
      <c r="O83" s="376"/>
      <c r="P83" s="376"/>
      <c r="Q83" s="376"/>
      <c r="R83" s="376"/>
      <c r="S83" s="377"/>
      <c r="T83" s="376"/>
      <c r="U83" s="376"/>
      <c r="V83" s="376"/>
    </row>
    <row r="84" spans="1:22" ht="26.25" x14ac:dyDescent="0.4">
      <c r="A84" s="393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94"/>
      <c r="M84" s="386"/>
      <c r="N84" s="386"/>
      <c r="O84" s="323"/>
      <c r="P84" s="323"/>
      <c r="Q84" s="323"/>
      <c r="R84" s="323"/>
      <c r="S84" s="385"/>
      <c r="T84" s="323"/>
      <c r="U84" s="323"/>
      <c r="V84" s="323"/>
    </row>
    <row r="85" spans="1:22" ht="26.25" x14ac:dyDescent="0.4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85"/>
      <c r="M85" s="323"/>
      <c r="N85" s="323"/>
      <c r="O85" s="323"/>
      <c r="P85" s="323"/>
      <c r="Q85" s="323"/>
      <c r="R85" s="323"/>
      <c r="S85" s="385"/>
      <c r="T85" s="323"/>
      <c r="U85" s="323"/>
      <c r="V85" s="323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4"/>
      <c r="M86" s="89"/>
      <c r="N86" s="89"/>
      <c r="O86" s="89"/>
      <c r="P86" s="89"/>
      <c r="Q86" s="89"/>
      <c r="R86" s="89"/>
      <c r="S86" s="204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5"/>
      <c r="M87" s="92"/>
      <c r="N87" s="106"/>
      <c r="O87" s="89"/>
      <c r="P87" s="89"/>
      <c r="Q87" s="89"/>
      <c r="R87" s="89"/>
      <c r="S87" s="396"/>
      <c r="T87" s="90"/>
      <c r="U87" s="90"/>
    </row>
    <row r="88" spans="1:22" ht="18.75" x14ac:dyDescent="0.3">
      <c r="O88" s="89"/>
      <c r="P88" s="89"/>
      <c r="Q88" s="89"/>
      <c r="R88" s="89"/>
      <c r="S88" s="395"/>
      <c r="T88" s="106"/>
      <c r="U88" s="106"/>
    </row>
    <row r="89" spans="1:22" x14ac:dyDescent="0.25">
      <c r="O89" s="89"/>
      <c r="P89" s="89"/>
      <c r="Q89" s="89"/>
      <c r="R89" s="89"/>
      <c r="S89" s="204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zoomScale="55" zoomScaleNormal="75" zoomScaleSheetLayoutView="55" zoomScalePageLayoutView="55" workbookViewId="0">
      <selection activeCell="E30" sqref="E30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25" t="s">
        <v>89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7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8"/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30"/>
    </row>
    <row r="5" spans="1:17" ht="39.75" thickBot="1" x14ac:dyDescent="0.65">
      <c r="A5" s="731" t="s">
        <v>22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3"/>
    </row>
    <row r="6" spans="1:17" ht="8.25" customHeight="1" thickBot="1" x14ac:dyDescent="0.4">
      <c r="A6" s="734"/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6"/>
    </row>
    <row r="7" spans="1:17" s="5" customFormat="1" ht="8.25" customHeight="1" thickBot="1" x14ac:dyDescent="0.4">
      <c r="A7" s="126"/>
      <c r="B7" s="126"/>
      <c r="C7" s="126" t="s">
        <v>90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7" t="s">
        <v>1</v>
      </c>
      <c r="B8" s="738"/>
      <c r="C8" s="739">
        <v>2022</v>
      </c>
      <c r="D8" s="740"/>
      <c r="E8" s="741" t="s">
        <v>8</v>
      </c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3"/>
      <c r="Q8" s="24"/>
    </row>
    <row r="9" spans="1:17" ht="18.75" customHeight="1" x14ac:dyDescent="0.35">
      <c r="A9" s="127"/>
      <c r="B9" s="128" t="s">
        <v>20</v>
      </c>
      <c r="C9" s="750" t="s">
        <v>168</v>
      </c>
      <c r="D9" s="751"/>
      <c r="E9" s="744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6"/>
      <c r="Q9" s="24"/>
    </row>
    <row r="10" spans="1:17" ht="23.25" x14ac:dyDescent="0.35">
      <c r="A10" s="752" t="s">
        <v>3</v>
      </c>
      <c r="B10" s="753"/>
      <c r="C10" s="750" t="s">
        <v>95</v>
      </c>
      <c r="D10" s="751"/>
      <c r="E10" s="744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6"/>
      <c r="Q10" s="24"/>
    </row>
    <row r="11" spans="1:17" ht="23.25" x14ac:dyDescent="0.35">
      <c r="A11" s="752" t="s">
        <v>2</v>
      </c>
      <c r="B11" s="753"/>
      <c r="C11" s="750" t="s">
        <v>91</v>
      </c>
      <c r="D11" s="751"/>
      <c r="E11" s="744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6"/>
      <c r="Q11" s="24"/>
    </row>
    <row r="12" spans="1:17" s="5" customFormat="1" ht="24.75" customHeight="1" x14ac:dyDescent="0.3">
      <c r="A12" s="754" t="s">
        <v>4</v>
      </c>
      <c r="B12" s="755"/>
      <c r="C12" s="750" t="s">
        <v>103</v>
      </c>
      <c r="D12" s="751"/>
      <c r="E12" s="744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6"/>
      <c r="Q12" s="24"/>
    </row>
    <row r="13" spans="1:17" s="5" customFormat="1" ht="21" customHeight="1" thickBot="1" x14ac:dyDescent="0.35">
      <c r="A13" s="129"/>
      <c r="B13" s="130" t="s">
        <v>13</v>
      </c>
      <c r="C13" s="750" t="s">
        <v>104</v>
      </c>
      <c r="D13" s="751"/>
      <c r="E13" s="744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6"/>
      <c r="Q13" s="24"/>
    </row>
    <row r="14" spans="1:17" s="5" customFormat="1" ht="21" customHeight="1" x14ac:dyDescent="0.3">
      <c r="A14" s="105"/>
      <c r="B14" s="105"/>
      <c r="C14" s="82"/>
      <c r="D14" s="9"/>
      <c r="E14" s="744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6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7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9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8"/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  <c r="O17" s="729"/>
      <c r="P17" s="730"/>
    </row>
    <row r="18" spans="1:16" ht="39.75" thickBot="1" x14ac:dyDescent="0.65">
      <c r="A18" s="731" t="s">
        <v>88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732"/>
      <c r="P18" s="733"/>
    </row>
    <row r="19" spans="1:16" ht="8.25" customHeight="1" x14ac:dyDescent="0.35">
      <c r="A19" s="757"/>
      <c r="B19" s="758"/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9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57</v>
      </c>
      <c r="B21" s="705" t="s">
        <v>58</v>
      </c>
      <c r="C21" s="760"/>
      <c r="D21" s="705" t="s">
        <v>59</v>
      </c>
      <c r="E21" s="706"/>
      <c r="F21" s="706"/>
      <c r="G21" s="706"/>
      <c r="H21" s="706"/>
      <c r="I21" s="136" t="s">
        <v>60</v>
      </c>
      <c r="J21" s="140" t="s">
        <v>61</v>
      </c>
      <c r="K21" s="418" t="s">
        <v>73</v>
      </c>
      <c r="L21" s="419" t="s">
        <v>74</v>
      </c>
      <c r="M21" s="141" t="s">
        <v>76</v>
      </c>
      <c r="N21" s="141" t="s">
        <v>75</v>
      </c>
      <c r="O21" s="761" t="s">
        <v>62</v>
      </c>
      <c r="P21" s="762"/>
    </row>
    <row r="22" spans="1:16" ht="81" customHeight="1" x14ac:dyDescent="0.35">
      <c r="A22" s="767" t="s">
        <v>133</v>
      </c>
      <c r="B22" s="763" t="s">
        <v>106</v>
      </c>
      <c r="C22" s="764"/>
      <c r="D22" s="707" t="s">
        <v>172</v>
      </c>
      <c r="E22" s="708"/>
      <c r="F22" s="708"/>
      <c r="G22" s="708"/>
      <c r="H22" s="709"/>
      <c r="I22" s="405">
        <v>14110903</v>
      </c>
      <c r="J22" s="405" t="s">
        <v>92</v>
      </c>
      <c r="K22" s="421">
        <v>44543</v>
      </c>
      <c r="L22" s="421">
        <v>44633</v>
      </c>
      <c r="M22" s="25"/>
      <c r="N22" s="25"/>
      <c r="O22" s="756"/>
      <c r="P22" s="756"/>
    </row>
    <row r="23" spans="1:16" ht="81" customHeight="1" x14ac:dyDescent="0.35">
      <c r="A23" s="768"/>
      <c r="B23" s="765"/>
      <c r="C23" s="766"/>
      <c r="D23" s="707" t="s">
        <v>173</v>
      </c>
      <c r="E23" s="708"/>
      <c r="F23" s="708"/>
      <c r="G23" s="708"/>
      <c r="H23" s="709"/>
      <c r="I23" s="405">
        <v>14110903</v>
      </c>
      <c r="J23" s="405" t="s">
        <v>92</v>
      </c>
      <c r="K23" s="421">
        <v>44235</v>
      </c>
      <c r="L23" s="421">
        <v>44657</v>
      </c>
      <c r="M23" s="25"/>
      <c r="N23" s="25"/>
      <c r="O23" s="756"/>
      <c r="P23" s="756"/>
    </row>
    <row r="24" spans="1:16" ht="81" customHeight="1" x14ac:dyDescent="0.35">
      <c r="A24" s="768"/>
      <c r="B24" s="765"/>
      <c r="C24" s="766"/>
      <c r="D24" s="707" t="s">
        <v>174</v>
      </c>
      <c r="E24" s="708"/>
      <c r="F24" s="708"/>
      <c r="G24" s="708"/>
      <c r="H24" s="709"/>
      <c r="I24" s="405">
        <v>14110903</v>
      </c>
      <c r="J24" s="405" t="s">
        <v>92</v>
      </c>
      <c r="K24" s="421">
        <v>44539</v>
      </c>
      <c r="L24" s="421">
        <v>44658</v>
      </c>
      <c r="M24" s="25"/>
      <c r="N24" s="25"/>
      <c r="O24" s="756"/>
      <c r="P24" s="756"/>
    </row>
    <row r="25" spans="1:16" ht="81" customHeight="1" x14ac:dyDescent="0.35">
      <c r="A25" s="717"/>
      <c r="B25" s="720"/>
      <c r="C25" s="721"/>
      <c r="D25" s="707" t="s">
        <v>175</v>
      </c>
      <c r="E25" s="708"/>
      <c r="F25" s="708"/>
      <c r="G25" s="708"/>
      <c r="H25" s="709"/>
      <c r="I25" s="405">
        <v>14110903</v>
      </c>
      <c r="J25" s="405" t="s">
        <v>92</v>
      </c>
      <c r="K25" s="421">
        <v>44580</v>
      </c>
      <c r="L25" s="421">
        <v>44670</v>
      </c>
      <c r="M25" s="25"/>
      <c r="N25" s="25"/>
      <c r="O25" s="756"/>
      <c r="P25" s="756"/>
    </row>
    <row r="26" spans="1:16" ht="89.25" customHeight="1" x14ac:dyDescent="0.35">
      <c r="A26" s="716" t="s">
        <v>133</v>
      </c>
      <c r="B26" s="718" t="s">
        <v>108</v>
      </c>
      <c r="C26" s="719"/>
      <c r="D26" s="710" t="s">
        <v>176</v>
      </c>
      <c r="E26" s="711"/>
      <c r="F26" s="711"/>
      <c r="G26" s="711"/>
      <c r="H26" s="712"/>
      <c r="I26" s="237">
        <v>14126478</v>
      </c>
      <c r="J26" s="723" t="s">
        <v>167</v>
      </c>
      <c r="K26" s="421">
        <v>44610</v>
      </c>
      <c r="L26" s="421">
        <v>44940</v>
      </c>
      <c r="M26" s="139"/>
      <c r="N26" s="139"/>
      <c r="O26" s="715"/>
      <c r="P26" s="715"/>
    </row>
    <row r="27" spans="1:16" ht="89.25" customHeight="1" x14ac:dyDescent="0.35">
      <c r="A27" s="717"/>
      <c r="B27" s="720"/>
      <c r="C27" s="721"/>
      <c r="D27" s="710" t="s">
        <v>177</v>
      </c>
      <c r="E27" s="711"/>
      <c r="F27" s="711"/>
      <c r="G27" s="711"/>
      <c r="H27" s="712"/>
      <c r="I27" s="415">
        <v>14126478</v>
      </c>
      <c r="J27" s="724"/>
      <c r="K27" s="421">
        <v>44656</v>
      </c>
      <c r="L27" s="421">
        <v>44926</v>
      </c>
      <c r="M27" s="139"/>
      <c r="N27" s="139"/>
      <c r="O27" s="756"/>
      <c r="P27" s="756"/>
    </row>
    <row r="28" spans="1:16" ht="75" customHeight="1" x14ac:dyDescent="0.3">
      <c r="A28" s="404" t="s">
        <v>133</v>
      </c>
      <c r="B28" s="713" t="s">
        <v>110</v>
      </c>
      <c r="C28" s="714"/>
      <c r="D28" s="710" t="s">
        <v>134</v>
      </c>
      <c r="E28" s="711"/>
      <c r="F28" s="711"/>
      <c r="G28" s="711"/>
      <c r="H28" s="712"/>
      <c r="I28" s="237">
        <v>15615642</v>
      </c>
      <c r="J28" s="405" t="s">
        <v>92</v>
      </c>
      <c r="K28" s="420"/>
      <c r="L28" s="139"/>
      <c r="M28" s="139"/>
      <c r="N28" s="139"/>
      <c r="O28" s="722" t="s">
        <v>165</v>
      </c>
      <c r="P28" s="722"/>
    </row>
    <row r="29" spans="1:16" ht="56.25" customHeight="1" x14ac:dyDescent="0.35">
      <c r="A29" s="137"/>
      <c r="B29" s="700"/>
      <c r="C29" s="701"/>
      <c r="D29" s="702"/>
      <c r="E29" s="703"/>
      <c r="F29" s="703"/>
      <c r="G29" s="703"/>
      <c r="H29" s="704"/>
      <c r="I29" s="138"/>
      <c r="J29" s="138"/>
      <c r="K29" s="139"/>
      <c r="L29" s="139"/>
      <c r="M29" s="139"/>
      <c r="N29" s="139"/>
      <c r="O29" s="715"/>
      <c r="P29" s="715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8" t="s">
        <v>16</v>
      </c>
      <c r="C33" s="499"/>
      <c r="D33" s="499"/>
      <c r="E33" s="499"/>
      <c r="F33" s="500"/>
      <c r="J33" s="498" t="s">
        <v>17</v>
      </c>
      <c r="K33" s="499"/>
      <c r="L33" s="499"/>
      <c r="M33" s="499"/>
      <c r="N33" s="499"/>
      <c r="O33" s="500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26:A27"/>
    <mergeCell ref="B26:C27"/>
    <mergeCell ref="D27:H27"/>
    <mergeCell ref="O28:P28"/>
    <mergeCell ref="D28:H28"/>
    <mergeCell ref="J26:J27"/>
    <mergeCell ref="O27:P27"/>
    <mergeCell ref="B29:C29"/>
    <mergeCell ref="D29:H29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B43" sqref="B43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</cols>
  <sheetData>
    <row r="1" spans="1:6" x14ac:dyDescent="0.25">
      <c r="A1" s="769" t="s">
        <v>171</v>
      </c>
      <c r="B1" s="769"/>
      <c r="C1" s="769"/>
      <c r="D1" s="769"/>
      <c r="E1" s="769"/>
      <c r="F1" s="417"/>
    </row>
    <row r="2" spans="1:6" x14ac:dyDescent="0.25">
      <c r="A2" s="416"/>
      <c r="B2" s="416"/>
      <c r="C2" s="416"/>
      <c r="D2" s="416"/>
      <c r="E2" s="416"/>
      <c r="F2" s="416"/>
    </row>
    <row r="3" spans="1:6" ht="30" x14ac:dyDescent="0.25">
      <c r="B3" s="409" t="s">
        <v>135</v>
      </c>
      <c r="C3" s="410" t="s">
        <v>10</v>
      </c>
      <c r="E3" t="s">
        <v>170</v>
      </c>
    </row>
    <row r="4" spans="1:6" x14ac:dyDescent="0.25">
      <c r="B4" t="s">
        <v>136</v>
      </c>
      <c r="C4" s="406">
        <v>30605634</v>
      </c>
    </row>
    <row r="5" spans="1:6" x14ac:dyDescent="0.25">
      <c r="B5" t="s">
        <v>137</v>
      </c>
      <c r="C5" s="406">
        <v>1266036</v>
      </c>
    </row>
    <row r="6" spans="1:6" x14ac:dyDescent="0.25">
      <c r="C6" s="407">
        <f>SUM(C4:C5)</f>
        <v>31871670</v>
      </c>
    </row>
    <row r="8" spans="1:6" ht="30" x14ac:dyDescent="0.25">
      <c r="B8" s="409" t="s">
        <v>138</v>
      </c>
      <c r="C8" s="410" t="s">
        <v>164</v>
      </c>
    </row>
    <row r="9" spans="1:6" x14ac:dyDescent="0.25">
      <c r="B9" t="s">
        <v>139</v>
      </c>
      <c r="C9" s="406">
        <v>6172691</v>
      </c>
      <c r="E9" s="406">
        <v>340030.04</v>
      </c>
    </row>
    <row r="10" spans="1:6" x14ac:dyDescent="0.25">
      <c r="B10" t="s">
        <v>137</v>
      </c>
      <c r="C10" s="406">
        <v>521000</v>
      </c>
      <c r="E10" s="406">
        <v>109035</v>
      </c>
    </row>
    <row r="11" spans="1:6" x14ac:dyDescent="0.25">
      <c r="C11" s="407">
        <f>SUM(C9:C10)</f>
        <v>6693691</v>
      </c>
    </row>
    <row r="13" spans="1:6" ht="30" x14ac:dyDescent="0.25">
      <c r="B13" s="409" t="s">
        <v>140</v>
      </c>
      <c r="C13" s="410" t="s">
        <v>164</v>
      </c>
    </row>
    <row r="14" spans="1:6" x14ac:dyDescent="0.25">
      <c r="B14" t="s">
        <v>141</v>
      </c>
      <c r="C14" s="406">
        <v>30000</v>
      </c>
    </row>
    <row r="15" spans="1:6" x14ac:dyDescent="0.25">
      <c r="B15" t="s">
        <v>142</v>
      </c>
      <c r="C15" s="406">
        <v>12735</v>
      </c>
    </row>
    <row r="16" spans="1:6" x14ac:dyDescent="0.25">
      <c r="B16" t="s">
        <v>143</v>
      </c>
      <c r="C16" s="406">
        <v>5840</v>
      </c>
    </row>
    <row r="17" spans="2:3" x14ac:dyDescent="0.25">
      <c r="B17" t="s">
        <v>144</v>
      </c>
      <c r="C17" s="406">
        <v>8700</v>
      </c>
    </row>
    <row r="18" spans="2:3" x14ac:dyDescent="0.25">
      <c r="B18" t="s">
        <v>145</v>
      </c>
      <c r="C18" s="406">
        <v>53698</v>
      </c>
    </row>
    <row r="19" spans="2:3" x14ac:dyDescent="0.25">
      <c r="B19" t="s">
        <v>146</v>
      </c>
      <c r="C19" s="406">
        <v>21600</v>
      </c>
    </row>
    <row r="20" spans="2:3" x14ac:dyDescent="0.25">
      <c r="B20" t="s">
        <v>147</v>
      </c>
      <c r="C20" s="406">
        <v>241269</v>
      </c>
    </row>
    <row r="21" spans="2:3" x14ac:dyDescent="0.25">
      <c r="B21" t="s">
        <v>148</v>
      </c>
      <c r="C21" s="406">
        <v>5600</v>
      </c>
    </row>
    <row r="22" spans="2:3" x14ac:dyDescent="0.25">
      <c r="B22" t="s">
        <v>149</v>
      </c>
      <c r="C22" s="406">
        <v>4312</v>
      </c>
    </row>
    <row r="23" spans="2:3" x14ac:dyDescent="0.25">
      <c r="B23" t="s">
        <v>150</v>
      </c>
      <c r="C23" s="406">
        <v>616225</v>
      </c>
    </row>
    <row r="24" spans="2:3" x14ac:dyDescent="0.25">
      <c r="B24" t="s">
        <v>151</v>
      </c>
      <c r="C24" s="406">
        <v>4725</v>
      </c>
    </row>
    <row r="25" spans="2:3" x14ac:dyDescent="0.25">
      <c r="B25" t="s">
        <v>152</v>
      </c>
      <c r="C25" s="406">
        <v>717778</v>
      </c>
    </row>
    <row r="26" spans="2:3" x14ac:dyDescent="0.25">
      <c r="B26" t="s">
        <v>153</v>
      </c>
      <c r="C26" s="406">
        <v>31416</v>
      </c>
    </row>
    <row r="27" spans="2:3" x14ac:dyDescent="0.25">
      <c r="B27" t="s">
        <v>154</v>
      </c>
      <c r="C27" s="406">
        <v>3850</v>
      </c>
    </row>
    <row r="28" spans="2:3" x14ac:dyDescent="0.25">
      <c r="B28" t="s">
        <v>155</v>
      </c>
      <c r="C28" s="406">
        <v>6601</v>
      </c>
    </row>
    <row r="29" spans="2:3" x14ac:dyDescent="0.25">
      <c r="B29" t="s">
        <v>161</v>
      </c>
      <c r="C29" s="406">
        <v>47664</v>
      </c>
    </row>
    <row r="30" spans="2:3" x14ac:dyDescent="0.25">
      <c r="B30" t="s">
        <v>156</v>
      </c>
      <c r="C30" s="406">
        <v>853059</v>
      </c>
    </row>
    <row r="31" spans="2:3" x14ac:dyDescent="0.25">
      <c r="B31" t="s">
        <v>157</v>
      </c>
      <c r="C31" s="406">
        <v>1727538</v>
      </c>
    </row>
    <row r="32" spans="2:3" x14ac:dyDescent="0.25">
      <c r="B32" t="s">
        <v>158</v>
      </c>
      <c r="C32" s="406">
        <v>928403</v>
      </c>
    </row>
    <row r="33" spans="2:5" x14ac:dyDescent="0.25">
      <c r="B33" t="s">
        <v>159</v>
      </c>
      <c r="C33" s="406">
        <v>3740250</v>
      </c>
    </row>
    <row r="34" spans="2:5" x14ac:dyDescent="0.25">
      <c r="B34" t="s">
        <v>160</v>
      </c>
      <c r="C34" s="406">
        <v>1438788</v>
      </c>
    </row>
    <row r="35" spans="2:5" x14ac:dyDescent="0.25">
      <c r="C35" s="407">
        <f>SUM(C14:C34)</f>
        <v>10500051</v>
      </c>
    </row>
    <row r="36" spans="2:5" x14ac:dyDescent="0.25">
      <c r="C36" s="407"/>
    </row>
    <row r="37" spans="2:5" x14ac:dyDescent="0.25">
      <c r="B37" s="410" t="s">
        <v>112</v>
      </c>
      <c r="C37" s="410" t="s">
        <v>164</v>
      </c>
    </row>
    <row r="38" spans="2:5" x14ac:dyDescent="0.25">
      <c r="B38" t="s">
        <v>162</v>
      </c>
      <c r="C38" s="406">
        <v>150000</v>
      </c>
    </row>
    <row r="39" spans="2:5" x14ac:dyDescent="0.25">
      <c r="B39" t="s">
        <v>163</v>
      </c>
      <c r="C39" s="406">
        <v>138759</v>
      </c>
      <c r="E39" s="406">
        <v>76160</v>
      </c>
    </row>
    <row r="40" spans="2:5" x14ac:dyDescent="0.25">
      <c r="C40" s="407">
        <f>SUM(C38:C39)</f>
        <v>288759</v>
      </c>
      <c r="E40" s="406"/>
    </row>
    <row r="41" spans="2:5" x14ac:dyDescent="0.25">
      <c r="E41" s="406"/>
    </row>
    <row r="42" spans="2:5" x14ac:dyDescent="0.25">
      <c r="B42" s="410" t="s">
        <v>122</v>
      </c>
      <c r="C42" s="407">
        <v>3085596</v>
      </c>
      <c r="E42" s="406"/>
    </row>
    <row r="43" spans="2:5" x14ac:dyDescent="0.25">
      <c r="E43" s="406"/>
    </row>
    <row r="44" spans="2:5" x14ac:dyDescent="0.25">
      <c r="B44" s="408" t="s">
        <v>132</v>
      </c>
      <c r="C44" s="407">
        <f>SUM(C6+C11+C35+C40+C42)</f>
        <v>52439767</v>
      </c>
      <c r="E44" s="407">
        <f>SUM(E4:E42)</f>
        <v>525225.04</v>
      </c>
    </row>
    <row r="45" spans="2:5" x14ac:dyDescent="0.25">
      <c r="C45" s="407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2022-04-02T00:37:10Z</cp:lastPrinted>
  <dcterms:created xsi:type="dcterms:W3CDTF">2014-02-17T15:43:28Z</dcterms:created>
  <dcterms:modified xsi:type="dcterms:W3CDTF">2022-04-02T01:05:17Z</dcterms:modified>
</cp:coreProperties>
</file>