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lee\Documents\AÑO 2023\IAFF 2023\07 JULIO IAFF 2023\"/>
    </mc:Choice>
  </mc:AlternateContent>
  <bookViews>
    <workbookView xWindow="0" yWindow="0" windowWidth="28800" windowHeight="12435" activeTab="3"/>
  </bookViews>
  <sheets>
    <sheet name="IAFF (1)" sheetId="1" r:id="rId1"/>
    <sheet name="IAFF (2)" sheetId="10" r:id="rId2"/>
    <sheet name="IAFF (3)" sheetId="8" r:id="rId3"/>
    <sheet name="Hoja1" sheetId="11" r:id="rId4"/>
  </sheets>
  <externalReferences>
    <externalReference r:id="rId5"/>
  </externalReferences>
  <definedNames>
    <definedName name="_xlnm.Print_Area" localSheetId="3">Hoja1!$A$1:$D$93</definedName>
    <definedName name="_xlnm.Print_Area" localSheetId="0">'IAFF (1)'!$A$1:$P$71</definedName>
    <definedName name="_xlnm.Print_Area" localSheetId="1">'IAFF (2)'!$A$1:$V$154</definedName>
    <definedName name="_xlnm.Print_Area" localSheetId="2">'IAFF (3)'!$A$1:$R$32</definedName>
    <definedName name="_xlnm.Print_Titles" localSheetId="0">'IAFF (1)'!$34:$40</definedName>
    <definedName name="_xlnm.Print_Titles" localSheetId="1">'IAFF (2)'!$1:$14</definedName>
    <definedName name="_xlnm.Print_Titles" localSheetId="2">'IAFF (3)'!#REF!</definedName>
  </definedNames>
  <calcPr calcId="152511"/>
</workbook>
</file>

<file path=xl/calcChain.xml><?xml version="1.0" encoding="utf-8"?>
<calcChain xmlns="http://schemas.openxmlformats.org/spreadsheetml/2006/main">
  <c r="G83" i="11" l="1"/>
  <c r="L31" i="1" l="1"/>
  <c r="M28" i="1"/>
  <c r="S125" i="10" l="1"/>
  <c r="S124" i="10"/>
  <c r="S123" i="10"/>
  <c r="S118" i="10"/>
  <c r="S117" i="10"/>
  <c r="S116" i="10"/>
  <c r="S115" i="10"/>
  <c r="S114" i="10"/>
  <c r="R128" i="10"/>
  <c r="R124" i="10"/>
  <c r="R123" i="10"/>
  <c r="R118" i="10"/>
  <c r="R117" i="10"/>
  <c r="R116" i="10"/>
  <c r="K124" i="10"/>
  <c r="J124" i="10"/>
  <c r="O124" i="10"/>
  <c r="L28" i="1" l="1"/>
  <c r="K28" i="1"/>
  <c r="H19" i="1" l="1"/>
  <c r="D74" i="11"/>
  <c r="D6" i="11"/>
  <c r="D7" i="11"/>
  <c r="D56" i="11"/>
  <c r="D51" i="11"/>
  <c r="D66" i="11"/>
  <c r="C66" i="11"/>
  <c r="D5" i="11"/>
  <c r="D4" i="11"/>
  <c r="D76" i="11"/>
  <c r="T20" i="1" l="1"/>
  <c r="J31" i="1" l="1"/>
  <c r="K31" i="1" s="1"/>
  <c r="C91" i="11"/>
  <c r="C93" i="11" s="1"/>
  <c r="D14" i="11" l="1"/>
  <c r="D11" i="11"/>
  <c r="N125" i="10" l="1"/>
  <c r="D61" i="11"/>
  <c r="C61" i="11"/>
  <c r="L29" i="1"/>
  <c r="D75" i="11"/>
  <c r="M115" i="10" l="1"/>
  <c r="K23" i="1"/>
  <c r="K32" i="1" l="1"/>
  <c r="D54" i="11"/>
  <c r="G49" i="1" l="1"/>
  <c r="I49" i="1"/>
  <c r="J116" i="10" l="1"/>
  <c r="L24" i="1" l="1"/>
  <c r="N118" i="10" l="1"/>
  <c r="J125" i="10"/>
  <c r="K51" i="1" l="1"/>
  <c r="K50" i="1"/>
  <c r="K49" i="1"/>
  <c r="I51" i="1"/>
  <c r="I50" i="1"/>
  <c r="G48" i="1"/>
  <c r="K48" i="1" s="1"/>
  <c r="G44" i="1"/>
  <c r="K44" i="1" s="1"/>
  <c r="G43" i="1"/>
  <c r="K43" i="1" s="1"/>
  <c r="G42" i="1"/>
  <c r="K42" i="1" s="1"/>
  <c r="G41" i="1"/>
  <c r="K41" i="1" s="1"/>
  <c r="G40" i="1"/>
  <c r="K40" i="1" s="1"/>
  <c r="I43" i="1" l="1"/>
  <c r="I44" i="1"/>
  <c r="I41" i="1"/>
  <c r="I40" i="1"/>
  <c r="I42" i="1"/>
  <c r="I48" i="1"/>
  <c r="F129" i="10" l="1"/>
  <c r="L122" i="10"/>
  <c r="L120" i="10"/>
  <c r="L119" i="10"/>
  <c r="L116" i="10"/>
  <c r="P124" i="10"/>
  <c r="P116" i="10"/>
  <c r="Q116" i="10" s="1"/>
  <c r="K128" i="10"/>
  <c r="P128" i="10" s="1"/>
  <c r="K127" i="10"/>
  <c r="P127" i="10" s="1"/>
  <c r="K125" i="10"/>
  <c r="L125" i="10" s="1"/>
  <c r="K123" i="10"/>
  <c r="K118" i="10"/>
  <c r="P118" i="10" s="1"/>
  <c r="K117" i="10"/>
  <c r="P117" i="10" s="1"/>
  <c r="Q117" i="10" s="1"/>
  <c r="K115" i="10"/>
  <c r="P115" i="10" s="1"/>
  <c r="K114" i="10"/>
  <c r="P114" i="10" s="1"/>
  <c r="J127" i="10"/>
  <c r="J123" i="10"/>
  <c r="J118" i="10"/>
  <c r="J115" i="10"/>
  <c r="J114" i="10"/>
  <c r="N128" i="10"/>
  <c r="R125" i="10"/>
  <c r="N123" i="10"/>
  <c r="N117" i="10"/>
  <c r="N116" i="10"/>
  <c r="G129" i="10"/>
  <c r="M128" i="10"/>
  <c r="M127" i="10"/>
  <c r="L118" i="10" l="1"/>
  <c r="Q115" i="10"/>
  <c r="Q118" i="10"/>
  <c r="K129" i="10"/>
  <c r="L117" i="10"/>
  <c r="P123" i="10"/>
  <c r="Q123" i="10" s="1"/>
  <c r="L115" i="10"/>
  <c r="L123" i="10"/>
  <c r="Q114" i="10"/>
  <c r="L114" i="10"/>
  <c r="P125" i="10"/>
  <c r="Q125" i="10" s="1"/>
  <c r="J129" i="10"/>
  <c r="P129" i="10" l="1"/>
  <c r="Q129" i="10" s="1"/>
  <c r="D138" i="10" s="1"/>
  <c r="L129" i="10"/>
  <c r="B138" i="10" s="1"/>
  <c r="L48" i="1"/>
  <c r="L49" i="1"/>
  <c r="L50" i="1"/>
  <c r="L47" i="1"/>
  <c r="L44" i="1"/>
  <c r="L43" i="1"/>
  <c r="L42" i="1"/>
  <c r="L41" i="1"/>
  <c r="F19" i="1" l="1"/>
  <c r="J20" i="1"/>
  <c r="F20" i="1"/>
  <c r="K26" i="1" l="1"/>
  <c r="M117" i="10"/>
  <c r="O117" i="10" s="1"/>
  <c r="J29" i="1"/>
  <c r="K29" i="1" s="1"/>
  <c r="J27" i="1"/>
  <c r="J22" i="1"/>
  <c r="K22" i="1" s="1"/>
  <c r="J23" i="1"/>
  <c r="M125" i="10" l="1"/>
  <c r="O125" i="10" s="1"/>
  <c r="M29" i="1"/>
  <c r="M22" i="1"/>
  <c r="M116" i="10"/>
  <c r="L19" i="1"/>
  <c r="L20" i="1"/>
  <c r="N115" i="10" s="1"/>
  <c r="N114" i="10" l="1"/>
  <c r="R114" i="10" s="1"/>
  <c r="O116" i="10"/>
  <c r="O115" i="10"/>
  <c r="R115" i="10"/>
  <c r="L40" i="1"/>
  <c r="C47" i="11" l="1"/>
  <c r="C8" i="11" l="1"/>
  <c r="D8" i="11"/>
  <c r="J19" i="1" l="1"/>
  <c r="K19" i="1"/>
  <c r="I20" i="1"/>
  <c r="M114" i="10" l="1"/>
  <c r="E77" i="11"/>
  <c r="O114" i="10" l="1"/>
  <c r="I52" i="1"/>
  <c r="J7" i="11"/>
  <c r="T69" i="1" l="1"/>
  <c r="P47" i="10"/>
  <c r="D91" i="11" l="1"/>
  <c r="D15" i="11"/>
  <c r="D33" i="11"/>
  <c r="D71" i="11"/>
  <c r="D93" i="11" l="1"/>
  <c r="N127" i="10"/>
  <c r="L33" i="1"/>
  <c r="G33" i="1"/>
  <c r="R127" i="10" l="1"/>
  <c r="O127" i="10"/>
  <c r="N129" i="10"/>
  <c r="F138" i="10" s="1"/>
  <c r="H33" i="1"/>
  <c r="I33" i="1" s="1"/>
  <c r="A64" i="1" s="1"/>
  <c r="R129" i="10" l="1"/>
  <c r="S127" i="10"/>
  <c r="L52" i="1"/>
  <c r="AF31" i="1" l="1"/>
  <c r="AD32" i="1"/>
  <c r="X68" i="1" l="1"/>
  <c r="K52" i="1" l="1"/>
  <c r="G52" i="1"/>
  <c r="C71" i="11"/>
  <c r="J24" i="1"/>
  <c r="K24" i="1" s="1"/>
  <c r="C33" i="11"/>
  <c r="C15" i="11"/>
  <c r="J97" i="11" l="1"/>
  <c r="K27" i="1"/>
  <c r="M123" i="10" s="1"/>
  <c r="O123" i="10" s="1"/>
  <c r="M24" i="1"/>
  <c r="M118" i="10"/>
  <c r="K33" i="1" l="1"/>
  <c r="M33" i="1" s="1"/>
  <c r="O118" i="10"/>
  <c r="M129" i="10"/>
  <c r="M20" i="1"/>
  <c r="O129" i="10" l="1"/>
  <c r="C138" i="10" s="1"/>
  <c r="S129" i="10"/>
  <c r="F33" i="1"/>
  <c r="I19" i="1" l="1"/>
  <c r="C133" i="10" l="1"/>
  <c r="B133" i="10"/>
  <c r="G86" i="10"/>
  <c r="N84" i="10"/>
  <c r="M84" i="10"/>
  <c r="N83" i="10"/>
  <c r="R83" i="10" s="1"/>
  <c r="M83" i="10"/>
  <c r="N81" i="10"/>
  <c r="R81" i="10" s="1"/>
  <c r="M81" i="10"/>
  <c r="K81" i="10"/>
  <c r="J81" i="10"/>
  <c r="N80" i="10"/>
  <c r="M80" i="10"/>
  <c r="K80" i="10"/>
  <c r="P80" i="10" s="1"/>
  <c r="J80" i="10"/>
  <c r="N79" i="10"/>
  <c r="R79" i="10" s="1"/>
  <c r="M79" i="10"/>
  <c r="K79" i="10"/>
  <c r="P79" i="10" s="1"/>
  <c r="J79" i="10"/>
  <c r="N77" i="10"/>
  <c r="R77" i="10" s="1"/>
  <c r="M77" i="10"/>
  <c r="K77" i="10"/>
  <c r="P77" i="10" s="1"/>
  <c r="J77" i="10"/>
  <c r="N76" i="10"/>
  <c r="M76" i="10"/>
  <c r="K76" i="10"/>
  <c r="P76" i="10" s="1"/>
  <c r="J76" i="10"/>
  <c r="Q75" i="10"/>
  <c r="P75" i="10"/>
  <c r="N75" i="10"/>
  <c r="M75" i="10"/>
  <c r="J75" i="10"/>
  <c r="Q74" i="10"/>
  <c r="N74" i="10"/>
  <c r="R74" i="10" s="1"/>
  <c r="M74" i="10"/>
  <c r="K74" i="10"/>
  <c r="P74" i="10" s="1"/>
  <c r="J74" i="10"/>
  <c r="N73" i="10"/>
  <c r="R73" i="10" s="1"/>
  <c r="M73" i="10"/>
  <c r="K73" i="10"/>
  <c r="J73" i="10"/>
  <c r="N72" i="10"/>
  <c r="M72" i="10"/>
  <c r="K72" i="10"/>
  <c r="J72" i="10"/>
  <c r="P66" i="10"/>
  <c r="Q66" i="10" s="1"/>
  <c r="D135" i="10" s="1"/>
  <c r="N66" i="10"/>
  <c r="F135" i="10" s="1"/>
  <c r="M66" i="10"/>
  <c r="K66" i="10"/>
  <c r="J66" i="10"/>
  <c r="G66" i="10"/>
  <c r="R64" i="10"/>
  <c r="O64" i="10"/>
  <c r="S64" i="10" s="1"/>
  <c r="R62" i="10"/>
  <c r="O62" i="10"/>
  <c r="S62" i="10" s="1"/>
  <c r="Q61" i="10"/>
  <c r="O61" i="10"/>
  <c r="S61" i="10" s="1"/>
  <c r="L61" i="10"/>
  <c r="R59" i="10"/>
  <c r="Q59" i="10"/>
  <c r="O59" i="10"/>
  <c r="S59" i="10" s="1"/>
  <c r="L59" i="10"/>
  <c r="R58" i="10"/>
  <c r="Q58" i="10"/>
  <c r="O58" i="10"/>
  <c r="S58" i="10" s="1"/>
  <c r="L58" i="10"/>
  <c r="R57" i="10"/>
  <c r="Q57" i="10"/>
  <c r="O57" i="10"/>
  <c r="S57" i="10" s="1"/>
  <c r="L57" i="10"/>
  <c r="R56" i="10"/>
  <c r="Q56" i="10"/>
  <c r="O56" i="10"/>
  <c r="S56" i="10" s="1"/>
  <c r="L56" i="10"/>
  <c r="R55" i="10"/>
  <c r="Q55" i="10"/>
  <c r="O55" i="10"/>
  <c r="S55" i="10" s="1"/>
  <c r="L55" i="10"/>
  <c r="R54" i="10"/>
  <c r="Q54" i="10"/>
  <c r="O54" i="10"/>
  <c r="S54" i="10" s="1"/>
  <c r="L54" i="10"/>
  <c r="N48" i="10"/>
  <c r="M48" i="10"/>
  <c r="K47" i="10"/>
  <c r="J47" i="10"/>
  <c r="Q47" i="10" s="1"/>
  <c r="S47" i="10" s="1"/>
  <c r="R46" i="10"/>
  <c r="O46" i="10"/>
  <c r="Q46" i="10" s="1"/>
  <c r="S46" i="10" s="1"/>
  <c r="R44" i="10"/>
  <c r="O44" i="10"/>
  <c r="Q44" i="10" s="1"/>
  <c r="S44" i="10" s="1"/>
  <c r="L44" i="10"/>
  <c r="R43" i="10"/>
  <c r="O43" i="10"/>
  <c r="Q43" i="10" s="1"/>
  <c r="S43" i="10" s="1"/>
  <c r="L43" i="10"/>
  <c r="R42" i="10"/>
  <c r="O42" i="10"/>
  <c r="Q42" i="10" s="1"/>
  <c r="S42" i="10" s="1"/>
  <c r="L42" i="10"/>
  <c r="R41" i="10"/>
  <c r="O41" i="10"/>
  <c r="Q41" i="10" s="1"/>
  <c r="S41" i="10" s="1"/>
  <c r="L41" i="10"/>
  <c r="R40" i="10"/>
  <c r="O40" i="10"/>
  <c r="Q40" i="10" s="1"/>
  <c r="S40" i="10" s="1"/>
  <c r="L40" i="10"/>
  <c r="Q38" i="10"/>
  <c r="Q37" i="10"/>
  <c r="G30" i="10"/>
  <c r="H60" i="1" l="1"/>
  <c r="L47" i="10"/>
  <c r="B134" i="10" s="1"/>
  <c r="O48" i="10"/>
  <c r="C134" i="10" s="1"/>
  <c r="F134" i="10"/>
  <c r="L72" i="10"/>
  <c r="Q72" i="10" s="1"/>
  <c r="L77" i="10"/>
  <c r="Q77" i="10" s="1"/>
  <c r="L73" i="10"/>
  <c r="Q73" i="10" s="1"/>
  <c r="O77" i="10"/>
  <c r="S77" i="10" s="1"/>
  <c r="O79" i="10"/>
  <c r="O76" i="10"/>
  <c r="S76" i="10" s="1"/>
  <c r="O84" i="10"/>
  <c r="D134" i="10" s="1"/>
  <c r="O80" i="10"/>
  <c r="R84" i="10"/>
  <c r="R80" i="10"/>
  <c r="O81" i="10"/>
  <c r="L66" i="10"/>
  <c r="B135" i="10" s="1"/>
  <c r="O73" i="10"/>
  <c r="S73" i="10" s="1"/>
  <c r="P73" i="10"/>
  <c r="R66" i="10"/>
  <c r="L81" i="10"/>
  <c r="Q81" i="10" s="1"/>
  <c r="J86" i="10"/>
  <c r="J155" i="10" s="1"/>
  <c r="K86" i="10"/>
  <c r="R76" i="10"/>
  <c r="P81" i="10"/>
  <c r="M86" i="10"/>
  <c r="N86" i="10"/>
  <c r="L80" i="10"/>
  <c r="Q80" i="10" s="1"/>
  <c r="O83" i="10"/>
  <c r="S83" i="10" s="1"/>
  <c r="P72" i="10"/>
  <c r="L79" i="10"/>
  <c r="Q79" i="10" s="1"/>
  <c r="O72" i="10"/>
  <c r="S72" i="10" s="1"/>
  <c r="O66" i="10"/>
  <c r="C135" i="10" s="1"/>
  <c r="R72" i="10"/>
  <c r="L76" i="10"/>
  <c r="Q76" i="10" s="1"/>
  <c r="K155" i="10" l="1"/>
  <c r="L155" i="10" s="1"/>
  <c r="S84" i="10"/>
  <c r="R86" i="10"/>
  <c r="S86" i="10" s="1"/>
  <c r="O86" i="10"/>
  <c r="C136" i="10" s="1"/>
  <c r="F136" i="10"/>
  <c r="F137" i="10"/>
  <c r="D137" i="10"/>
  <c r="L86" i="10"/>
  <c r="B136" i="10" s="1"/>
  <c r="P86" i="10"/>
  <c r="Q86" i="10" s="1"/>
  <c r="D136" i="10" s="1"/>
  <c r="B137" i="10"/>
  <c r="D68" i="1" l="1"/>
  <c r="A68" i="1" s="1"/>
  <c r="F139" i="10"/>
  <c r="J33" i="1"/>
  <c r="M19" i="1"/>
  <c r="M31" i="1"/>
  <c r="D64" i="1" l="1"/>
  <c r="H62" i="1" s="1"/>
  <c r="Z19" i="1"/>
  <c r="C137" i="10" l="1"/>
</calcChain>
</file>

<file path=xl/comments1.xml><?xml version="1.0" encoding="utf-8"?>
<comments xmlns="http://schemas.openxmlformats.org/spreadsheetml/2006/main">
  <authors>
    <author>David Estuardo Lee Pinto</author>
  </authors>
  <commentList>
    <comment ref="J23" authorId="0" shapeId="0">
      <text>
        <r>
          <rPr>
            <b/>
            <sz val="9"/>
            <color indexed="81"/>
            <rFont val="Tahoma"/>
            <family val="2"/>
          </rPr>
          <t>David Estuardo Lee Pinto:</t>
        </r>
        <r>
          <rPr>
            <sz val="9"/>
            <color indexed="81"/>
            <rFont val="Tahoma"/>
            <family val="2"/>
          </rPr>
          <t xml:space="preserve">
181
</t>
        </r>
      </text>
    </comment>
    <comment ref="J26" authorId="0" shapeId="0">
      <text>
        <r>
          <rPr>
            <b/>
            <sz val="9"/>
            <color indexed="81"/>
            <rFont val="Tahoma"/>
            <family val="2"/>
          </rPr>
          <t>David Estuardo Lee Pinto:</t>
        </r>
        <r>
          <rPr>
            <sz val="9"/>
            <color indexed="81"/>
            <rFont val="Tahoma"/>
            <family val="2"/>
          </rPr>
          <t xml:space="preserve">
Renglones 158,185,297, 299, 324, 328, 329
</t>
        </r>
      </text>
    </comment>
    <comment ref="J31" authorId="0" shapeId="0">
      <text>
        <r>
          <rPr>
            <b/>
            <sz val="9"/>
            <color indexed="81"/>
            <rFont val="Tahoma"/>
            <family val="2"/>
          </rPr>
          <t xml:space="preserve">Renglones: 
 121, 181, 115, 185,188, 199, 241, 244, 291, 322, 328
</t>
        </r>
      </text>
    </comment>
  </commentList>
</comments>
</file>

<file path=xl/sharedStrings.xml><?xml version="1.0" encoding="utf-8"?>
<sst xmlns="http://schemas.openxmlformats.org/spreadsheetml/2006/main" count="580" uniqueCount="205">
  <si>
    <t>Informe de Avance Físico, Financiero y Desempeño de Préstamos</t>
  </si>
  <si>
    <t>Ejercicio:</t>
  </si>
  <si>
    <t>Unidad Ejecutora:</t>
  </si>
  <si>
    <t>Entidad:</t>
  </si>
  <si>
    <t>Préstamo:</t>
  </si>
  <si>
    <t>Recuento comparativo</t>
  </si>
  <si>
    <t xml:space="preserve">EJECUCION FISICA </t>
  </si>
  <si>
    <t>EJECUCION FINANCIERA</t>
  </si>
  <si>
    <t>Artículo 53 de la Ley Orgánica del Presupuesto Dto. 101-97 y sus reformas (Dto. 13-2013) Los titulares de las Entidades de la Administración Central, Descentralizadas, Autónomas y Empresas Públicas, encargadas de la ejecución de los programas o proyectos que se financian con recursos provenientes de convenios de cooperación externa reembolsable y no reembolsable (préstamos y donaciones), en los cuales la República de Guatemala figura como deudora, garante o beneficiaria, deberán remitir informes sobre el avance de la ejecución física y financiera. Para préstamos en forma mensual, durante los primeros diez (10) días hábiles de cada mes a la Dirección de Crédito Público del Ministerio de Finanzas Públicas y a la Secretaría de Planificación y Programación de la Presidencia.
Artículo 55 del Reglamento  de la Ley Orgánica del Presupuesto (Acdo. Gub. 540-2013) Informes de Avance Físico y Financiero.
Se incorpora un segmento de indicadores alineado con lo establecido en los artículos 4, 6, 17 y 32 de la Ley Orgánica del Presupuesto Dto. 101-97.</t>
  </si>
  <si>
    <t>Inicial</t>
  </si>
  <si>
    <t>Vigente</t>
  </si>
  <si>
    <t>Ejecutado</t>
  </si>
  <si>
    <t>% Ejecución</t>
  </si>
  <si>
    <t>Código Presupuesto:</t>
  </si>
  <si>
    <t>Variación % Física</t>
  </si>
  <si>
    <t>Variación % Fínanciera</t>
  </si>
  <si>
    <t>Firma Elaborado Por</t>
  </si>
  <si>
    <t>Firma Aprobado Por</t>
  </si>
  <si>
    <t>* Indicar cualquier variación a la meta en el año.</t>
  </si>
  <si>
    <t>Avance del mes</t>
  </si>
  <si>
    <t>Mes a Reportar:</t>
  </si>
  <si>
    <t>II. 2
Descripción Meta</t>
  </si>
  <si>
    <t xml:space="preserve"> I  DATOS GENERALES</t>
  </si>
  <si>
    <t>I I  AVANCE FÍSICO Y FINANCIERO</t>
  </si>
  <si>
    <t>II.1 Componente
al que se vincula</t>
  </si>
  <si>
    <t>II.3   Unidad de Medida</t>
  </si>
  <si>
    <t>II.4
Avance Físico  al Mes</t>
  </si>
  <si>
    <t>II.5
Avance Financiero al Mes</t>
  </si>
  <si>
    <t>II.6
Medios de Verificación</t>
  </si>
  <si>
    <t xml:space="preserve"> III    INDICADORES DESEMPEÑO DEL PROGRAMA</t>
  </si>
  <si>
    <t xml:space="preserve">
III.1  Componente
al que se vincula</t>
  </si>
  <si>
    <t>III. 2
 Nombre</t>
  </si>
  <si>
    <t>IV. BALANCE DE LA GESTIÓN</t>
  </si>
  <si>
    <t>IV.1  GESTIÓN MES ANTERIOR</t>
  </si>
  <si>
    <t>IV. 2  GESTIÓN AL MES</t>
  </si>
  <si>
    <t>IV.2  Valoración Balance</t>
  </si>
  <si>
    <t>IV. 3  Alertivos</t>
  </si>
  <si>
    <t>% Ejecución Anual</t>
  </si>
  <si>
    <t>Ejecutado Anual</t>
  </si>
  <si>
    <t>Ejercicio Fiscal</t>
  </si>
  <si>
    <t>Fecha de suscripción:</t>
  </si>
  <si>
    <t>Fecha de último desembolso:</t>
  </si>
  <si>
    <t xml:space="preserve">II.1.
Componente
</t>
  </si>
  <si>
    <t>II.2.
Descripción Meta</t>
  </si>
  <si>
    <t>II.3.
Unidad de Medida</t>
  </si>
  <si>
    <t xml:space="preserve"> I. DATOS GENERALES</t>
  </si>
  <si>
    <t>II. AVANCE FÍSICO Y FINANCIERO (MULTIANUAL)</t>
  </si>
  <si>
    <t>Sección 2. Informe de Avance Físico, Financiero y Desempeño de Préstamos Multianuales</t>
  </si>
  <si>
    <t>Meta Financiera</t>
  </si>
  <si>
    <t>Meta Física</t>
  </si>
  <si>
    <t>Vigente
Anual*</t>
  </si>
  <si>
    <t>III.3
Meta Total</t>
  </si>
  <si>
    <t>III. 4
Meta Anual</t>
  </si>
  <si>
    <t>III.5
 Vigente
(Año)</t>
  </si>
  <si>
    <t>III.6
Ejecutado</t>
  </si>
  <si>
    <t>III.7
Medios de verificación</t>
  </si>
  <si>
    <t>III.8
Notas Aclaratorias</t>
  </si>
  <si>
    <t xml:space="preserve">II.1. No.
Componente
</t>
  </si>
  <si>
    <t>II.2. Nombre del
Componente</t>
  </si>
  <si>
    <t>II.3.
Inversión (Producto)</t>
  </si>
  <si>
    <t>II.4. NOG</t>
  </si>
  <si>
    <t>II.5. SNIP</t>
  </si>
  <si>
    <t>II.6. Observaciones</t>
  </si>
  <si>
    <t>V. AVANCE ACUMULADO TOTAL DEL PRÉSTAMO</t>
  </si>
  <si>
    <t>II.4.
Metas Previstas del Préstamo</t>
  </si>
  <si>
    <t>III. Resumen</t>
  </si>
  <si>
    <t>III.1. Año</t>
  </si>
  <si>
    <t>III.2. Avance Físico del Año</t>
  </si>
  <si>
    <t>III.3. Avance Financiero del Año</t>
  </si>
  <si>
    <t>III.4. Avance Físico Acumulado</t>
  </si>
  <si>
    <t>III.5. Avance Financiero Acumulado</t>
  </si>
  <si>
    <t>Fecha de Inicio de Ejecución</t>
  </si>
  <si>
    <t>Fecha Final de Ejecución</t>
  </si>
  <si>
    <t>% Ejecución Financiera</t>
  </si>
  <si>
    <t>% Ejecución Física</t>
  </si>
  <si>
    <t>Fecha  de Inicio</t>
  </si>
  <si>
    <t>Fecha de Finalización</t>
  </si>
  <si>
    <t>Ejecutado Acumulado</t>
  </si>
  <si>
    <t>% Ejecución **</t>
  </si>
  <si>
    <t>Ejecutado Acumulado Global</t>
  </si>
  <si>
    <t>II.5. 
Fechas Vigentes Según Prorrogas o Ampliaciones</t>
  </si>
  <si>
    <t>II.6.
Avance Físico al Año</t>
  </si>
  <si>
    <t>II.7.
Avance Financiero al Año</t>
  </si>
  <si>
    <t>II.8.
Avance Fisico Acumulado</t>
  </si>
  <si>
    <t>II.9.
Avance Financiero Acumulado</t>
  </si>
  <si>
    <t>II.10.
Observaciones</t>
  </si>
  <si>
    <t>II   PRINCIPALES INVERSIONES</t>
  </si>
  <si>
    <t>Sección 3. - Informe de Avance Físico, Financiero - Principales Inversiones</t>
  </si>
  <si>
    <t>ENERO</t>
  </si>
  <si>
    <t>MINEDUC</t>
  </si>
  <si>
    <t>BID 3618/OC-GU</t>
  </si>
  <si>
    <t>52-0402-0126</t>
  </si>
  <si>
    <t>Habilitación y remozamiento de centros escolares</t>
  </si>
  <si>
    <t>Unidad</t>
  </si>
  <si>
    <t>Administración, supervisión y evaluación</t>
  </si>
  <si>
    <t>Administración del programa</t>
  </si>
  <si>
    <t>N/A</t>
  </si>
  <si>
    <t>Módulos</t>
  </si>
  <si>
    <t>Remozamiento de Centros Escolares vía OPF</t>
  </si>
  <si>
    <t>Equipo Tecnológico</t>
  </si>
  <si>
    <t>Mejora de la calidad de la enseñanza y los aprendizajes</t>
  </si>
  <si>
    <t>Equipo</t>
  </si>
  <si>
    <t>1113-0008</t>
  </si>
  <si>
    <t>Componente 1</t>
  </si>
  <si>
    <t>Habilitacion y Remozamiento de centros escolares</t>
  </si>
  <si>
    <t>Edificios escolares reparados y remozados del nivel preprimaria y primaria</t>
  </si>
  <si>
    <t>Habilitación de centros escolares par el nivel de educación preprimaria</t>
  </si>
  <si>
    <t>Fortalecimiento a los programas de Apoyo del Organismo Ejecutor</t>
  </si>
  <si>
    <t>Remozamiento de las aulas deterioradas en los niveles de educación preprimaria y primaria</t>
  </si>
  <si>
    <t>Establecimientos</t>
  </si>
  <si>
    <t>Componente 2</t>
  </si>
  <si>
    <t>Mejora de la calidad de los Docentes</t>
  </si>
  <si>
    <t>Promoción de la lectura, mantemáticas y valores</t>
  </si>
  <si>
    <t>Documento</t>
  </si>
  <si>
    <t>Componente 3</t>
  </si>
  <si>
    <t>Administración, seguimiento , monitoreo y auditoría</t>
  </si>
  <si>
    <t>Evaluación</t>
  </si>
  <si>
    <t>Adquisición de módulos educativos</t>
  </si>
  <si>
    <t>Adquisición de mobiliarios escolar</t>
  </si>
  <si>
    <t>Docentes de preprimaria capacitados</t>
  </si>
  <si>
    <t>Docente</t>
  </si>
  <si>
    <t>Adquisición de textos escolares</t>
  </si>
  <si>
    <t>Texto</t>
  </si>
  <si>
    <t>Capacitacion a docentes / directores</t>
  </si>
  <si>
    <t>Adquisición de equipo tecnológico</t>
  </si>
  <si>
    <t>Varios</t>
  </si>
  <si>
    <t>Adquisición de módulos educativos preprimaria monolingüe</t>
  </si>
  <si>
    <t>Adquisición de módulos educativos preprimaria bilingüe</t>
  </si>
  <si>
    <t>Adquisición de mobiliario escolar para aulas preprimaria monolingüe</t>
  </si>
  <si>
    <t>Mobiliario</t>
  </si>
  <si>
    <t>Adquisición de mobiliario escolar para aulas preprimaria bilingüe</t>
  </si>
  <si>
    <t>Remozamiento de aulas deterioradas en los niveles de educacion preprimaria transferencias a OPF</t>
  </si>
  <si>
    <t>Transferencia</t>
  </si>
  <si>
    <t>Remozamiento de aulas deterioradas en los niveles de educacion primaria transferencias a OPF</t>
  </si>
  <si>
    <t>Capacitacion de docentes</t>
  </si>
  <si>
    <t>Textos</t>
  </si>
  <si>
    <t>Tecnología</t>
  </si>
  <si>
    <t>Impresión de textos serie Descubro y aprendo para niños y niñas de 4, 5 y 6 años preprimaria</t>
  </si>
  <si>
    <t>NA</t>
  </si>
  <si>
    <t>Capacitación a docentes, FID / PADEP</t>
  </si>
  <si>
    <t>Transferencias</t>
  </si>
  <si>
    <t>Capacitación a Docentes FID / PADEP</t>
  </si>
  <si>
    <t>Censo de infraestructura</t>
  </si>
  <si>
    <t>Mejora de la calidad de la  enseñanza</t>
  </si>
  <si>
    <t xml:space="preserve">Módulos educativos </t>
  </si>
  <si>
    <t>Servicios de desarrollo curricular</t>
  </si>
  <si>
    <t>Evaluación de formacion de docentes / evaluación de tecnología</t>
  </si>
  <si>
    <t>Consultores formadores comunitarios en gestión escolar en el nivel preprimario</t>
  </si>
  <si>
    <t>ADQUISICIÓN DE MÓDULOS PREFABRICADOS PARA CENTROS EDUCATIVOS FASE II DEL MINISTERIO DE EDUCACIÓN</t>
  </si>
  <si>
    <t>Habilitación de centros escolares para el nivel de educación preprimaria</t>
  </si>
  <si>
    <t>ADQUISICIÓN DE EQUIPO TECNOLÓGICO PARA CENTROS EDUCATIVOS OFICIALES DEL NIVEL PRIMARIO</t>
  </si>
  <si>
    <t>Promoción de la lectura, matemática y valores</t>
  </si>
  <si>
    <t>ADQUISICIÓN DE MOBILIARIO ESCOLAR PARA EQUIPAR MÓDULOS PREFABRICADOS FASE II</t>
  </si>
  <si>
    <t>Renglon 435</t>
  </si>
  <si>
    <t>Renglón 188</t>
  </si>
  <si>
    <t>Renglón 329</t>
  </si>
  <si>
    <t>Censo de Infraestructura</t>
  </si>
  <si>
    <t>Renglón 181</t>
  </si>
  <si>
    <t>Renglón 324</t>
  </si>
  <si>
    <t>Renglón 185</t>
  </si>
  <si>
    <t>Renglón 297</t>
  </si>
  <si>
    <t>Renglón 299</t>
  </si>
  <si>
    <t>Renglón 328</t>
  </si>
  <si>
    <t>Renglón 186</t>
  </si>
  <si>
    <t>Renglón 189</t>
  </si>
  <si>
    <t>Renglon 189</t>
  </si>
  <si>
    <t>Capacitación Docentes FID/PADEP</t>
  </si>
  <si>
    <t>Programa 11</t>
  </si>
  <si>
    <t>Programa 12</t>
  </si>
  <si>
    <t>Programa 14</t>
  </si>
  <si>
    <t>Renglon 081</t>
  </si>
  <si>
    <t>Renglon 185</t>
  </si>
  <si>
    <t>Módulos educativos</t>
  </si>
  <si>
    <t>Total</t>
  </si>
  <si>
    <t>EJECUTADO</t>
  </si>
  <si>
    <t>INTEGRACIÓN PRESUPUESTARIA INCLUIDA EN EL INFORME</t>
  </si>
  <si>
    <t>VIGENTE</t>
  </si>
  <si>
    <t>EJECUCIÓN FISICA TOTAL</t>
  </si>
  <si>
    <t>EJECUCIÓN FINANCIERA TOTAL</t>
  </si>
  <si>
    <t xml:space="preserve">Evalución </t>
  </si>
  <si>
    <t>Promoción de lectura</t>
  </si>
  <si>
    <t>Consultores formadores comuni.. 189</t>
  </si>
  <si>
    <t>POA / REPORTES DE SICOIN</t>
  </si>
  <si>
    <t>POA / REPORTE DE SICOIN</t>
  </si>
  <si>
    <t>PROMOCION DE LA LECTURA</t>
  </si>
  <si>
    <t>Renglón 122</t>
  </si>
  <si>
    <t>Renglón 199</t>
  </si>
  <si>
    <t>Renglón 324 (mobiliario)</t>
  </si>
  <si>
    <t>Pupitres renglon 324</t>
  </si>
  <si>
    <t>Otros</t>
  </si>
  <si>
    <t>Módulos educativos / mobiliario escolar para módulos</t>
  </si>
  <si>
    <t xml:space="preserve">Evento para la adquisición de Pupitres </t>
  </si>
  <si>
    <t>Evento</t>
  </si>
  <si>
    <t xml:space="preserve">Textos escolares </t>
  </si>
  <si>
    <t>Textos escolares</t>
  </si>
  <si>
    <t>SDO No. BID3618/OC-GU-LPI-SRV-01-2022, Servicio de impresión de los textos de Matemáticas y de Comunicación y Lenguaje para niños de primer grado y de Lectura para segundo y tercer grado del Nivel de Educación Primaria, para su uso en el Ciclo Escolar 2023</t>
  </si>
  <si>
    <t>x</t>
  </si>
  <si>
    <t>Licitación Pública Internacional SDO No. BID3618/OC-GU-LPI-BNS-02-2023 "Adquisición de mobiliario escolar (pupitres)"</t>
  </si>
  <si>
    <t>Renglón 158</t>
  </si>
  <si>
    <t>Con fecha 9 de mayo de 2023, se suscribieron los constratos SRV-BID-08-2023, SRV-BID-09-2023, SRV-BID-10-2023 Y SRV-BID-11-2023, derivados del proceso de adjudicación</t>
  </si>
  <si>
    <t>Concluído</t>
  </si>
  <si>
    <t>En el mes de julio 2023, se realizaron 263 transferencias vía OPF.  Al mes de junio 2023, se han contratado 270 Formadores comunitarios cuya meta se verá reflejada al finalizar el ejercicio fiscal 2023.</t>
  </si>
  <si>
    <t>JULIO</t>
  </si>
  <si>
    <t>Contrato BNS-BID-12-2023, por el monto de Q10,502,680.00</t>
  </si>
  <si>
    <t xml:space="preserve">Contrato BNS-BID-13-2023, por el monto de 19,398,579.00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</si>
</sst>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 #,##0_);_(* \(#,##0\);_(* &quot;-&quot;??_);_(@_)"/>
  </numFmts>
  <fonts count="38" x14ac:knownFonts="1">
    <font>
      <sz val="11"/>
      <color theme="1"/>
      <name val="Calibri"/>
      <family val="2"/>
      <scheme val="minor"/>
    </font>
    <font>
      <sz val="14"/>
      <color theme="1"/>
      <name val="Calibri"/>
      <family val="2"/>
      <scheme val="minor"/>
    </font>
    <font>
      <b/>
      <sz val="14"/>
      <color theme="2"/>
      <name val="Calibri"/>
      <family val="2"/>
      <scheme val="minor"/>
    </font>
    <font>
      <b/>
      <sz val="14"/>
      <name val="Calibri"/>
      <family val="2"/>
      <scheme val="minor"/>
    </font>
    <font>
      <b/>
      <sz val="12"/>
      <name val="Times New Roman"/>
      <family val="1"/>
    </font>
    <font>
      <b/>
      <sz val="16"/>
      <name val="Times New Roman"/>
      <family val="1"/>
    </font>
    <font>
      <b/>
      <sz val="18"/>
      <name val="Calibri"/>
      <family val="2"/>
      <scheme val="minor"/>
    </font>
    <font>
      <sz val="16"/>
      <color theme="0"/>
      <name val="Calibri"/>
      <family val="2"/>
      <scheme val="minor"/>
    </font>
    <font>
      <sz val="16"/>
      <color theme="1"/>
      <name val="Calibri"/>
      <family val="2"/>
      <scheme val="minor"/>
    </font>
    <font>
      <b/>
      <sz val="16"/>
      <color theme="2"/>
      <name val="Calibri"/>
      <family val="2"/>
      <scheme val="minor"/>
    </font>
    <font>
      <sz val="16"/>
      <name val="Calibri"/>
      <family val="2"/>
      <scheme val="minor"/>
    </font>
    <font>
      <b/>
      <sz val="16"/>
      <color theme="0"/>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36"/>
      <color theme="2"/>
      <name val="Calibri"/>
      <family val="2"/>
      <scheme val="minor"/>
    </font>
    <font>
      <sz val="20"/>
      <color theme="1"/>
      <name val="Calibri"/>
      <family val="2"/>
      <scheme val="minor"/>
    </font>
    <font>
      <b/>
      <sz val="20"/>
      <name val="Calibri"/>
      <family val="2"/>
      <scheme val="minor"/>
    </font>
    <font>
      <b/>
      <sz val="48"/>
      <color theme="0"/>
      <name val="Calibri"/>
      <family val="2"/>
      <scheme val="minor"/>
    </font>
    <font>
      <b/>
      <sz val="22"/>
      <color theme="1"/>
      <name val="Calibri"/>
      <family val="2"/>
      <scheme val="minor"/>
    </font>
    <font>
      <b/>
      <sz val="26"/>
      <color theme="1"/>
      <name val="Calibri"/>
      <family val="2"/>
      <scheme val="minor"/>
    </font>
    <font>
      <sz val="22"/>
      <color theme="1"/>
      <name val="Calibri"/>
      <family val="2"/>
      <scheme val="minor"/>
    </font>
    <font>
      <sz val="26"/>
      <color theme="1"/>
      <name val="Calibri"/>
      <family val="2"/>
      <scheme val="minor"/>
    </font>
    <font>
      <b/>
      <sz val="22"/>
      <name val="Times New Roman"/>
      <family val="1"/>
    </font>
    <font>
      <b/>
      <sz val="36"/>
      <color theme="0"/>
      <name val="Calibri"/>
      <family val="2"/>
      <scheme val="minor"/>
    </font>
    <font>
      <b/>
      <sz val="30"/>
      <color theme="0"/>
      <name val="Calibri"/>
      <family val="2"/>
      <scheme val="minor"/>
    </font>
    <font>
      <b/>
      <sz val="28"/>
      <color theme="1"/>
      <name val="Calibri"/>
      <family val="2"/>
      <scheme val="minor"/>
    </font>
    <font>
      <b/>
      <sz val="12"/>
      <name val="Calibri"/>
      <family val="2"/>
      <scheme val="minor"/>
    </font>
    <font>
      <b/>
      <sz val="18"/>
      <color theme="1"/>
      <name val="Calibri"/>
      <family val="2"/>
      <scheme val="minor"/>
    </font>
    <font>
      <sz val="18"/>
      <color theme="1"/>
      <name val="Calibri"/>
      <family val="2"/>
      <scheme val="minor"/>
    </font>
    <font>
      <sz val="14"/>
      <name val="Calibri"/>
      <family val="2"/>
      <scheme val="minor"/>
    </font>
    <font>
      <sz val="9"/>
      <color indexed="81"/>
      <name val="Tahoma"/>
      <family val="2"/>
    </font>
    <font>
      <b/>
      <sz val="9"/>
      <color indexed="81"/>
      <name val="Tahoma"/>
      <family val="2"/>
    </font>
    <font>
      <b/>
      <sz val="12"/>
      <color theme="1"/>
      <name val="Calibri"/>
      <family val="2"/>
      <scheme val="minor"/>
    </font>
    <font>
      <sz val="10"/>
      <color theme="1"/>
      <name val="Calibri"/>
      <family val="2"/>
      <scheme val="minor"/>
    </font>
    <font>
      <b/>
      <sz val="10"/>
      <color theme="1"/>
      <name val="Calibri"/>
      <family val="2"/>
      <scheme val="minor"/>
    </font>
  </fonts>
  <fills count="16">
    <fill>
      <patternFill patternType="none"/>
    </fill>
    <fill>
      <patternFill patternType="gray125"/>
    </fill>
    <fill>
      <patternFill patternType="solid">
        <fgColor theme="8"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theme="2"/>
        <bgColor indexed="64"/>
      </patternFill>
    </fill>
    <fill>
      <patternFill patternType="solid">
        <fgColor theme="7" tint="0.79998168889431442"/>
        <bgColor indexed="64"/>
      </patternFill>
    </fill>
    <fill>
      <patternFill patternType="solid">
        <fgColor theme="2" tint="-9.9978637043366805E-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ck">
        <color theme="0" tint="-0.24994659260841701"/>
      </right>
      <top style="thick">
        <color theme="0" tint="-0.24994659260841701"/>
      </top>
      <bottom style="thick">
        <color theme="0" tint="-0.24994659260841701"/>
      </bottom>
      <diagonal/>
    </border>
    <border>
      <left style="thin">
        <color indexed="64"/>
      </left>
      <right style="thin">
        <color indexed="64"/>
      </right>
      <top style="thick">
        <color theme="0" tint="-0.24994659260841701"/>
      </top>
      <bottom style="thick">
        <color theme="0" tint="-0.24994659260841701"/>
      </bottom>
      <diagonal/>
    </border>
    <border>
      <left style="thick">
        <color theme="0" tint="-0.24994659260841701"/>
      </left>
      <right style="thin">
        <color auto="1"/>
      </right>
      <top style="thick">
        <color theme="0" tint="-0.24994659260841701"/>
      </top>
      <bottom style="thick">
        <color theme="0" tint="-0.24994659260841701"/>
      </bottom>
      <diagonal/>
    </border>
  </borders>
  <cellStyleXfs count="3">
    <xf numFmtId="0" fontId="0" fillId="0" borderId="0"/>
    <xf numFmtId="164" fontId="12" fillId="0" borderId="0" applyFont="0" applyFill="0" applyBorder="0" applyAlignment="0" applyProtection="0"/>
    <xf numFmtId="9" fontId="12" fillId="0" borderId="0" applyFont="0" applyFill="0" applyBorder="0" applyAlignment="0" applyProtection="0"/>
  </cellStyleXfs>
  <cellXfs count="804">
    <xf numFmtId="0" fontId="0" fillId="0" borderId="0" xfId="0"/>
    <xf numFmtId="0" fontId="1" fillId="0" borderId="0" xfId="0" applyFont="1"/>
    <xf numFmtId="0" fontId="1" fillId="0" borderId="0" xfId="0" applyFont="1" applyAlignment="1">
      <alignment horizontal="center"/>
    </xf>
    <xf numFmtId="0" fontId="1" fillId="0" borderId="0" xfId="0" applyFont="1" applyAlignment="1"/>
    <xf numFmtId="0" fontId="1" fillId="0" borderId="0" xfId="0" applyFont="1" applyAlignment="1">
      <alignment horizontal="center" vertical="center"/>
    </xf>
    <xf numFmtId="0" fontId="1" fillId="0" borderId="0" xfId="0" applyFont="1" applyFill="1"/>
    <xf numFmtId="0" fontId="2" fillId="5" borderId="0" xfId="0" applyFont="1" applyFill="1" applyAlignment="1"/>
    <xf numFmtId="0" fontId="2" fillId="5" borderId="0" xfId="0" applyFont="1" applyFill="1"/>
    <xf numFmtId="0" fontId="1" fillId="5" borderId="0" xfId="0" applyFont="1" applyFill="1"/>
    <xf numFmtId="0" fontId="2" fillId="0" borderId="0" xfId="0" applyFont="1" applyFill="1" applyAlignment="1">
      <alignment horizontal="center" vertical="center"/>
    </xf>
    <xf numFmtId="0" fontId="2" fillId="5" borderId="0" xfId="0" applyFont="1" applyFill="1" applyAlignment="1">
      <alignment horizontal="center" vertical="center"/>
    </xf>
    <xf numFmtId="0" fontId="2" fillId="0" borderId="0" xfId="0" applyFont="1" applyFill="1" applyAlignment="1">
      <alignment horizontal="center"/>
    </xf>
    <xf numFmtId="0" fontId="2" fillId="5" borderId="0" xfId="0" applyFont="1" applyFill="1" applyAlignment="1">
      <alignment horizontal="center"/>
    </xf>
    <xf numFmtId="2" fontId="2" fillId="5" borderId="0" xfId="0" applyNumberFormat="1" applyFont="1" applyFill="1" applyAlignment="1">
      <alignment horizontal="center"/>
    </xf>
    <xf numFmtId="2" fontId="1" fillId="0" borderId="0" xfId="0" applyNumberFormat="1" applyFont="1" applyAlignment="1">
      <alignment horizontal="center"/>
    </xf>
    <xf numFmtId="0" fontId="1" fillId="5" borderId="0" xfId="0" applyFont="1" applyFill="1" applyAlignment="1">
      <alignment horizontal="center"/>
    </xf>
    <xf numFmtId="0" fontId="2" fillId="0" borderId="0" xfId="0" applyFont="1" applyFill="1" applyAlignment="1">
      <alignment horizontal="right"/>
    </xf>
    <xf numFmtId="0" fontId="1" fillId="0" borderId="0" xfId="0" applyFont="1" applyBorder="1" applyAlignment="1"/>
    <xf numFmtId="0" fontId="1" fillId="0" borderId="6" xfId="0" applyFont="1" applyBorder="1" applyAlignment="1"/>
    <xf numFmtId="0" fontId="1" fillId="0" borderId="2" xfId="0" applyFont="1" applyBorder="1"/>
    <xf numFmtId="0" fontId="1" fillId="0" borderId="12" xfId="0" applyFont="1" applyBorder="1"/>
    <xf numFmtId="0" fontId="4" fillId="0" borderId="0" xfId="0" applyFont="1" applyFill="1" applyAlignment="1">
      <alignment vertical="top" wrapText="1"/>
    </xf>
    <xf numFmtId="0" fontId="1" fillId="0" borderId="13" xfId="0" applyFont="1" applyBorder="1" applyAlignment="1"/>
    <xf numFmtId="0" fontId="6" fillId="0" borderId="0" xfId="0" applyFont="1" applyFill="1" applyAlignment="1">
      <alignment horizontal="right" vertical="top"/>
    </xf>
    <xf numFmtId="0" fontId="7" fillId="5" borderId="0" xfId="0" applyFont="1" applyFill="1" applyAlignment="1"/>
    <xf numFmtId="0" fontId="7" fillId="5" borderId="0" xfId="0" applyFont="1" applyFill="1"/>
    <xf numFmtId="0" fontId="7" fillId="5" borderId="0" xfId="0" applyFont="1" applyFill="1" applyAlignment="1">
      <alignment horizontal="center" vertical="center"/>
    </xf>
    <xf numFmtId="0" fontId="7" fillId="5" borderId="0" xfId="0" applyFont="1" applyFill="1" applyAlignment="1">
      <alignment horizontal="center"/>
    </xf>
    <xf numFmtId="2" fontId="7" fillId="5" borderId="0" xfId="0" applyNumberFormat="1" applyFont="1" applyFill="1" applyAlignment="1">
      <alignment horizontal="center"/>
    </xf>
    <xf numFmtId="0" fontId="9" fillId="5" borderId="0" xfId="0" applyFont="1" applyFill="1" applyAlignment="1"/>
    <xf numFmtId="0" fontId="9" fillId="5" borderId="0" xfId="0" applyFont="1" applyFill="1"/>
    <xf numFmtId="0" fontId="9" fillId="5" borderId="0" xfId="0" applyFont="1" applyFill="1" applyAlignment="1">
      <alignment horizontal="center" vertical="center"/>
    </xf>
    <xf numFmtId="0" fontId="9" fillId="5" borderId="0" xfId="0" applyFont="1" applyFill="1" applyAlignment="1">
      <alignment horizontal="center"/>
    </xf>
    <xf numFmtId="2" fontId="9" fillId="5" borderId="0" xfId="0" applyNumberFormat="1" applyFont="1" applyFill="1" applyAlignment="1">
      <alignment horizontal="center"/>
    </xf>
    <xf numFmtId="0" fontId="8" fillId="5" borderId="0" xfId="0" applyFont="1" applyFill="1" applyAlignment="1">
      <alignment horizontal="center"/>
    </xf>
    <xf numFmtId="0" fontId="8" fillId="5" borderId="0" xfId="0" applyFont="1" applyFill="1"/>
    <xf numFmtId="0" fontId="8" fillId="0" borderId="9" xfId="0" applyFont="1" applyBorder="1" applyAlignment="1"/>
    <xf numFmtId="0" fontId="8" fillId="0" borderId="0" xfId="0" applyFont="1" applyBorder="1"/>
    <xf numFmtId="0" fontId="8" fillId="0" borderId="0" xfId="0" applyFont="1" applyBorder="1" applyAlignment="1">
      <alignment horizontal="center" vertical="center"/>
    </xf>
    <xf numFmtId="0" fontId="8" fillId="0" borderId="0" xfId="0" applyFont="1" applyBorder="1" applyAlignment="1">
      <alignment horizontal="center"/>
    </xf>
    <xf numFmtId="2" fontId="8" fillId="0" borderId="10" xfId="0" applyNumberFormat="1" applyFont="1" applyBorder="1" applyAlignment="1">
      <alignment horizontal="center"/>
    </xf>
    <xf numFmtId="0" fontId="8" fillId="0" borderId="11" xfId="0" applyFont="1" applyBorder="1" applyAlignment="1">
      <alignment horizontal="center"/>
    </xf>
    <xf numFmtId="0" fontId="8" fillId="0" borderId="2" xfId="0" applyFont="1" applyBorder="1" applyAlignment="1">
      <alignment horizontal="center"/>
    </xf>
    <xf numFmtId="0" fontId="8" fillId="0" borderId="0" xfId="0" applyFont="1" applyBorder="1" applyAlignment="1"/>
    <xf numFmtId="0" fontId="8" fillId="0" borderId="10" xfId="0" applyFont="1" applyBorder="1" applyAlignment="1"/>
    <xf numFmtId="0" fontId="8" fillId="0" borderId="9" xfId="0" applyFont="1" applyBorder="1" applyAlignment="1">
      <alignment horizontal="center"/>
    </xf>
    <xf numFmtId="2" fontId="8" fillId="0" borderId="0" xfId="0" applyNumberFormat="1" applyFont="1" applyBorder="1" applyAlignment="1">
      <alignment horizontal="center"/>
    </xf>
    <xf numFmtId="0" fontId="8" fillId="0" borderId="10" xfId="0" applyFont="1" applyBorder="1"/>
    <xf numFmtId="0" fontId="8" fillId="0" borderId="2" xfId="0" applyFont="1" applyBorder="1" applyAlignment="1">
      <alignment horizontal="center" vertical="center"/>
    </xf>
    <xf numFmtId="0" fontId="8" fillId="0" borderId="5" xfId="0" applyFont="1" applyBorder="1"/>
    <xf numFmtId="0" fontId="8" fillId="0" borderId="5" xfId="0" applyFont="1" applyBorder="1" applyAlignment="1">
      <alignment horizontal="center"/>
    </xf>
    <xf numFmtId="2" fontId="8" fillId="0" borderId="8" xfId="0" applyNumberFormat="1" applyFont="1" applyBorder="1" applyAlignment="1">
      <alignment horizontal="center"/>
    </xf>
    <xf numFmtId="0" fontId="8" fillId="0" borderId="6" xfId="0" applyFont="1" applyBorder="1" applyAlignment="1">
      <alignment horizontal="center"/>
    </xf>
    <xf numFmtId="2" fontId="8" fillId="0" borderId="5" xfId="0" applyNumberFormat="1" applyFont="1" applyBorder="1" applyAlignment="1">
      <alignment horizontal="center"/>
    </xf>
    <xf numFmtId="0" fontId="8" fillId="0" borderId="8" xfId="0" applyFont="1" applyBorder="1"/>
    <xf numFmtId="0" fontId="8" fillId="0" borderId="1" xfId="0" applyFont="1" applyBorder="1" applyAlignment="1">
      <alignment horizontal="center" vertical="center" wrapText="1"/>
    </xf>
    <xf numFmtId="0" fontId="6" fillId="0" borderId="0" xfId="0" applyFont="1" applyFill="1" applyAlignment="1">
      <alignment horizontal="right"/>
    </xf>
    <xf numFmtId="0" fontId="6" fillId="0" borderId="0" xfId="0" applyFont="1" applyFill="1" applyAlignment="1">
      <alignment horizontal="right" vertical="top"/>
    </xf>
    <xf numFmtId="0" fontId="1" fillId="0" borderId="1" xfId="0" applyFont="1" applyBorder="1" applyAlignment="1">
      <alignment horizontal="center" vertical="center"/>
    </xf>
    <xf numFmtId="0" fontId="1" fillId="0" borderId="8" xfId="0" applyFont="1" applyBorder="1" applyAlignment="1"/>
    <xf numFmtId="0" fontId="1" fillId="0" borderId="5" xfId="0" applyFont="1" applyBorder="1" applyAlignment="1"/>
    <xf numFmtId="0" fontId="7" fillId="5" borderId="3" xfId="0" applyFont="1" applyFill="1" applyBorder="1" applyAlignment="1"/>
    <xf numFmtId="0" fontId="7" fillId="5" borderId="7" xfId="0" applyFont="1" applyFill="1" applyBorder="1"/>
    <xf numFmtId="0" fontId="7" fillId="5" borderId="7" xfId="0" applyFont="1" applyFill="1" applyBorder="1" applyAlignment="1">
      <alignment horizontal="center" vertical="center"/>
    </xf>
    <xf numFmtId="0" fontId="7" fillId="5" borderId="7" xfId="0" applyFont="1" applyFill="1" applyBorder="1" applyAlignment="1">
      <alignment horizontal="center"/>
    </xf>
    <xf numFmtId="2" fontId="7" fillId="5" borderId="4" xfId="0" applyNumberFormat="1" applyFont="1" applyFill="1" applyBorder="1" applyAlignment="1">
      <alignment horizontal="center"/>
    </xf>
    <xf numFmtId="0" fontId="1" fillId="0" borderId="11" xfId="0" applyFont="1" applyBorder="1"/>
    <xf numFmtId="0" fontId="1" fillId="0" borderId="0" xfId="0" applyFont="1" applyAlignment="1">
      <alignment vertical="top"/>
    </xf>
    <xf numFmtId="0" fontId="9" fillId="5" borderId="0" xfId="0" applyFont="1" applyFill="1" applyBorder="1" applyAlignment="1"/>
    <xf numFmtId="0" fontId="9" fillId="5" borderId="0" xfId="0" applyFont="1" applyFill="1" applyBorder="1"/>
    <xf numFmtId="0" fontId="9" fillId="5" borderId="0" xfId="0" applyFont="1" applyFill="1" applyBorder="1" applyAlignment="1">
      <alignment horizontal="center" vertical="center"/>
    </xf>
    <xf numFmtId="0" fontId="9" fillId="5" borderId="0" xfId="0" applyFont="1" applyFill="1" applyBorder="1" applyAlignment="1">
      <alignment horizontal="center"/>
    </xf>
    <xf numFmtId="2" fontId="9" fillId="5" borderId="0" xfId="0" applyNumberFormat="1" applyFont="1" applyFill="1" applyBorder="1" applyAlignment="1">
      <alignment horizontal="center"/>
    </xf>
    <xf numFmtId="0" fontId="8" fillId="5" borderId="0" xfId="0" applyFont="1" applyFill="1" applyBorder="1" applyAlignment="1">
      <alignment horizontal="center"/>
    </xf>
    <xf numFmtId="0" fontId="8" fillId="5" borderId="0" xfId="0" applyFont="1" applyFill="1" applyBorder="1"/>
    <xf numFmtId="0" fontId="8" fillId="0" borderId="1" xfId="0" applyFont="1" applyBorder="1" applyAlignment="1">
      <alignment horizontal="center" wrapText="1"/>
    </xf>
    <xf numFmtId="0" fontId="7" fillId="0" borderId="3" xfId="0" applyFont="1" applyFill="1" applyBorder="1" applyAlignment="1"/>
    <xf numFmtId="0" fontId="7" fillId="0" borderId="7" xfId="0" applyFont="1" applyFill="1" applyBorder="1" applyAlignment="1"/>
    <xf numFmtId="0" fontId="3" fillId="0" borderId="0" xfId="0" applyFont="1" applyFill="1" applyAlignment="1">
      <alignment horizontal="right"/>
    </xf>
    <xf numFmtId="0" fontId="3" fillId="0" borderId="0" xfId="0" applyFont="1" applyFill="1" applyAlignment="1">
      <alignment horizontal="center"/>
    </xf>
    <xf numFmtId="9" fontId="0" fillId="0" borderId="0" xfId="2" applyFont="1"/>
    <xf numFmtId="0" fontId="16" fillId="0" borderId="25" xfId="0" applyFont="1" applyFill="1" applyBorder="1" applyAlignment="1">
      <alignment horizontal="center" vertical="center"/>
    </xf>
    <xf numFmtId="10" fontId="16" fillId="0" borderId="18" xfId="0" applyNumberFormat="1" applyFont="1" applyFill="1" applyBorder="1" applyAlignment="1">
      <alignment horizontal="center" vertical="center"/>
    </xf>
    <xf numFmtId="0" fontId="1" fillId="0" borderId="1" xfId="0" applyFont="1" applyFill="1" applyBorder="1" applyAlignment="1">
      <alignment horizontal="center"/>
    </xf>
    <xf numFmtId="0" fontId="16" fillId="0" borderId="13" xfId="0" applyFont="1" applyFill="1" applyBorder="1" applyAlignment="1">
      <alignment horizontal="center" vertical="center"/>
    </xf>
    <xf numFmtId="0" fontId="7" fillId="5" borderId="0" xfId="0" applyFont="1" applyFill="1" applyBorder="1" applyAlignment="1">
      <alignment horizontal="center"/>
    </xf>
    <xf numFmtId="0" fontId="5" fillId="0" borderId="0" xfId="0" applyFont="1" applyFill="1" applyAlignment="1">
      <alignment vertical="top" wrapText="1"/>
    </xf>
    <xf numFmtId="10" fontId="16" fillId="0" borderId="17" xfId="0" applyNumberFormat="1" applyFont="1" applyFill="1" applyBorder="1" applyAlignment="1">
      <alignment horizontal="center" vertical="center"/>
    </xf>
    <xf numFmtId="0" fontId="1" fillId="0" borderId="20" xfId="0" applyFont="1" applyFill="1" applyBorder="1" applyAlignment="1">
      <alignment horizontal="center"/>
    </xf>
    <xf numFmtId="0" fontId="16" fillId="0" borderId="1" xfId="0" applyFont="1" applyFill="1" applyBorder="1" applyAlignment="1">
      <alignment horizontal="center" vertical="center"/>
    </xf>
    <xf numFmtId="0" fontId="16" fillId="0" borderId="16" xfId="0" applyFont="1" applyFill="1" applyBorder="1" applyAlignment="1">
      <alignment horizontal="center" vertical="center"/>
    </xf>
    <xf numFmtId="0" fontId="1" fillId="0" borderId="16" xfId="0" applyFont="1" applyFill="1" applyBorder="1" applyAlignment="1">
      <alignment horizontal="center"/>
    </xf>
    <xf numFmtId="0" fontId="1" fillId="0" borderId="19" xfId="0" applyFont="1" applyFill="1" applyBorder="1" applyAlignment="1">
      <alignment horizontal="center"/>
    </xf>
    <xf numFmtId="0" fontId="0" fillId="0" borderId="0" xfId="0" applyBorder="1"/>
    <xf numFmtId="0" fontId="16" fillId="8" borderId="27" xfId="0" applyFont="1" applyFill="1" applyBorder="1" applyAlignment="1">
      <alignment horizontal="center" vertical="center"/>
    </xf>
    <xf numFmtId="0" fontId="16" fillId="8" borderId="25" xfId="0" applyFont="1" applyFill="1" applyBorder="1" applyAlignment="1">
      <alignment horizontal="center" vertical="center"/>
    </xf>
    <xf numFmtId="0" fontId="1" fillId="8" borderId="55"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28" xfId="0" applyFont="1" applyFill="1" applyBorder="1" applyAlignment="1">
      <alignment horizontal="center" vertical="center"/>
    </xf>
    <xf numFmtId="164" fontId="16" fillId="10" borderId="13" xfId="1" applyFont="1" applyFill="1" applyBorder="1" applyAlignment="1">
      <alignment vertical="center"/>
    </xf>
    <xf numFmtId="164" fontId="16" fillId="10" borderId="13" xfId="1" applyFont="1" applyFill="1" applyBorder="1" applyAlignment="1"/>
    <xf numFmtId="165" fontId="16" fillId="10" borderId="6" xfId="2" applyNumberFormat="1" applyFont="1" applyFill="1" applyBorder="1" applyAlignment="1"/>
    <xf numFmtId="0" fontId="1" fillId="10" borderId="1" xfId="0" applyFont="1" applyFill="1" applyBorder="1" applyAlignment="1">
      <alignment horizontal="center"/>
    </xf>
    <xf numFmtId="9" fontId="1" fillId="10" borderId="3" xfId="2" applyFont="1" applyFill="1" applyBorder="1" applyAlignment="1"/>
    <xf numFmtId="0" fontId="1" fillId="10" borderId="20" xfId="0" applyFont="1" applyFill="1" applyBorder="1" applyAlignment="1">
      <alignment horizontal="center"/>
    </xf>
    <xf numFmtId="0" fontId="16" fillId="9" borderId="0" xfId="0" applyFont="1" applyFill="1" applyBorder="1" applyAlignment="1">
      <alignment horizontal="center" vertical="center" wrapText="1"/>
    </xf>
    <xf numFmtId="0" fontId="1" fillId="9" borderId="0" xfId="0" applyFont="1" applyFill="1" applyBorder="1" applyAlignment="1">
      <alignment horizontal="center" vertical="center" wrapText="1"/>
    </xf>
    <xf numFmtId="10" fontId="14" fillId="9" borderId="0" xfId="0" applyNumberFormat="1" applyFont="1" applyFill="1" applyBorder="1"/>
    <xf numFmtId="10" fontId="15" fillId="0" borderId="0" xfId="0" applyNumberFormat="1" applyFont="1" applyBorder="1"/>
    <xf numFmtId="0" fontId="21" fillId="8" borderId="5" xfId="0" applyFont="1" applyFill="1" applyBorder="1" applyAlignment="1">
      <alignment horizontal="center" vertical="top"/>
    </xf>
    <xf numFmtId="0" fontId="23" fillId="8" borderId="7" xfId="0" applyFont="1" applyFill="1" applyBorder="1" applyAlignment="1">
      <alignment horizontal="center" vertical="top"/>
    </xf>
    <xf numFmtId="0" fontId="8" fillId="0" borderId="0" xfId="0" applyFont="1" applyBorder="1" applyAlignment="1">
      <alignment horizontal="center"/>
    </xf>
    <xf numFmtId="0" fontId="6" fillId="0" borderId="0" xfId="0" applyFont="1" applyFill="1" applyAlignment="1">
      <alignment horizontal="right" vertical="top"/>
    </xf>
    <xf numFmtId="0" fontId="8" fillId="0" borderId="0" xfId="0" applyFont="1" applyBorder="1" applyAlignment="1">
      <alignment horizontal="center" wrapText="1"/>
    </xf>
    <xf numFmtId="0" fontId="8" fillId="0" borderId="0" xfId="0" applyFont="1" applyBorder="1" applyAlignment="1">
      <alignment horizontal="center" vertical="center" wrapText="1"/>
    </xf>
    <xf numFmtId="0" fontId="26" fillId="0" borderId="42" xfId="0" applyFont="1" applyFill="1" applyBorder="1" applyAlignment="1">
      <alignment horizontal="center"/>
    </xf>
    <xf numFmtId="0" fontId="26" fillId="0" borderId="43" xfId="0" applyFont="1" applyFill="1" applyBorder="1" applyAlignment="1">
      <alignment horizontal="center"/>
    </xf>
    <xf numFmtId="0" fontId="26" fillId="0" borderId="44" xfId="0" applyFont="1" applyFill="1" applyBorder="1" applyAlignment="1">
      <alignment horizontal="center"/>
    </xf>
    <xf numFmtId="0" fontId="7" fillId="0" borderId="0" xfId="0" applyFont="1" applyFill="1" applyBorder="1" applyAlignment="1">
      <alignment horizontal="center"/>
    </xf>
    <xf numFmtId="0" fontId="6" fillId="0" borderId="16" xfId="0" applyFont="1" applyFill="1" applyBorder="1" applyAlignment="1">
      <alignment horizontal="right"/>
    </xf>
    <xf numFmtId="0" fontId="6" fillId="0" borderId="3" xfId="0" applyFont="1" applyFill="1" applyBorder="1" applyAlignment="1">
      <alignment horizontal="right"/>
    </xf>
    <xf numFmtId="0" fontId="6" fillId="0" borderId="19" xfId="0" applyFont="1" applyFill="1" applyBorder="1" applyAlignment="1">
      <alignment horizontal="right" vertical="top"/>
    </xf>
    <xf numFmtId="0" fontId="6" fillId="0" borderId="51" xfId="0" applyFont="1" applyFill="1" applyBorder="1" applyAlignment="1">
      <alignment horizontal="right" vertical="top"/>
    </xf>
    <xf numFmtId="0" fontId="5" fillId="0" borderId="0" xfId="0" applyFont="1" applyFill="1" applyBorder="1" applyAlignment="1">
      <alignment horizontal="left" vertical="top" wrapText="1"/>
    </xf>
    <xf numFmtId="10" fontId="8" fillId="0" borderId="0" xfId="2" applyNumberFormat="1" applyFont="1" applyBorder="1" applyAlignment="1">
      <alignment horizontal="center" vertical="center"/>
    </xf>
    <xf numFmtId="10" fontId="8" fillId="0" borderId="0" xfId="0" applyNumberFormat="1" applyFont="1" applyBorder="1" applyAlignment="1">
      <alignment horizontal="center" vertical="center"/>
    </xf>
    <xf numFmtId="0" fontId="21" fillId="8" borderId="42" xfId="0" applyFont="1" applyFill="1" applyBorder="1" applyAlignment="1">
      <alignment vertical="center" wrapText="1"/>
    </xf>
    <xf numFmtId="0" fontId="21" fillId="8" borderId="42" xfId="0" applyFont="1" applyFill="1" applyBorder="1" applyAlignment="1">
      <alignment horizontal="center" vertical="center" wrapText="1"/>
    </xf>
    <xf numFmtId="0" fontId="0" fillId="0" borderId="1" xfId="0" applyBorder="1" applyAlignment="1"/>
    <xf numFmtId="0" fontId="21" fillId="8" borderId="59"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16" fillId="0" borderId="30" xfId="0" applyFont="1" applyFill="1" applyBorder="1" applyAlignment="1">
      <alignment horizontal="center" vertical="center"/>
    </xf>
    <xf numFmtId="164" fontId="16" fillId="0" borderId="17" xfId="1" applyFont="1" applyFill="1" applyBorder="1" applyAlignment="1">
      <alignment horizontal="center" vertical="center"/>
    </xf>
    <xf numFmtId="164" fontId="16" fillId="11" borderId="8" xfId="0" applyNumberFormat="1" applyFont="1" applyFill="1" applyBorder="1" applyAlignment="1">
      <alignment horizontal="center" vertical="center"/>
    </xf>
    <xf numFmtId="10" fontId="16" fillId="11" borderId="6" xfId="2" applyNumberFormat="1" applyFont="1" applyFill="1" applyBorder="1" applyAlignment="1">
      <alignment horizontal="center" vertical="center"/>
    </xf>
    <xf numFmtId="0" fontId="1" fillId="0" borderId="16" xfId="0" applyFont="1" applyFill="1" applyBorder="1" applyAlignment="1">
      <alignment horizontal="center" vertical="center"/>
    </xf>
    <xf numFmtId="0" fontId="1" fillId="0" borderId="53" xfId="0" applyFont="1" applyFill="1" applyBorder="1" applyAlignment="1">
      <alignment horizontal="center" vertical="center"/>
    </xf>
    <xf numFmtId="164" fontId="1" fillId="0" borderId="18" xfId="1" applyFont="1" applyFill="1" applyBorder="1" applyAlignment="1">
      <alignment horizontal="center" vertical="center"/>
    </xf>
    <xf numFmtId="164" fontId="1" fillId="11" borderId="4" xfId="0" applyNumberFormat="1" applyFont="1" applyFill="1" applyBorder="1" applyAlignment="1">
      <alignment horizontal="center" vertical="center"/>
    </xf>
    <xf numFmtId="0" fontId="16" fillId="0" borderId="53" xfId="0" applyFont="1" applyFill="1" applyBorder="1" applyAlignment="1">
      <alignment horizontal="center" vertical="center"/>
    </xf>
    <xf numFmtId="164" fontId="16" fillId="0" borderId="18" xfId="1" applyFont="1" applyFill="1" applyBorder="1" applyAlignment="1">
      <alignment horizontal="center" vertical="center"/>
    </xf>
    <xf numFmtId="0" fontId="1" fillId="0" borderId="19" xfId="0" applyFont="1" applyFill="1" applyBorder="1" applyAlignment="1">
      <alignment horizontal="center" vertical="center"/>
    </xf>
    <xf numFmtId="0" fontId="1" fillId="0" borderId="54" xfId="0" applyFont="1" applyFill="1" applyBorder="1" applyAlignment="1">
      <alignment horizontal="center" vertical="center"/>
    </xf>
    <xf numFmtId="164" fontId="1" fillId="0" borderId="21" xfId="1" applyFont="1" applyFill="1" applyBorder="1" applyAlignment="1">
      <alignment horizontal="center" vertical="center"/>
    </xf>
    <xf numFmtId="164" fontId="1" fillId="11" borderId="64" xfId="0" applyNumberFormat="1" applyFont="1" applyFill="1" applyBorder="1" applyAlignment="1">
      <alignment horizontal="center" vertical="center"/>
    </xf>
    <xf numFmtId="10" fontId="16" fillId="0" borderId="1" xfId="2" applyNumberFormat="1" applyFont="1" applyBorder="1" applyAlignment="1"/>
    <xf numFmtId="10" fontId="16" fillId="0" borderId="13" xfId="2" applyNumberFormat="1" applyFont="1" applyBorder="1" applyAlignment="1"/>
    <xf numFmtId="10" fontId="16" fillId="0" borderId="25" xfId="2" applyNumberFormat="1" applyFont="1" applyBorder="1" applyAlignment="1"/>
    <xf numFmtId="10" fontId="16" fillId="0" borderId="17" xfId="2" applyNumberFormat="1" applyFont="1" applyBorder="1" applyAlignment="1"/>
    <xf numFmtId="10" fontId="16" fillId="0" borderId="16" xfId="2" applyNumberFormat="1" applyFont="1" applyBorder="1" applyAlignment="1"/>
    <xf numFmtId="10" fontId="16" fillId="0" borderId="18" xfId="2" applyNumberFormat="1" applyFont="1" applyBorder="1" applyAlignment="1"/>
    <xf numFmtId="10" fontId="16" fillId="0" borderId="19" xfId="2" applyNumberFormat="1" applyFont="1" applyBorder="1" applyAlignment="1"/>
    <xf numFmtId="10" fontId="16" fillId="0" borderId="20" xfId="2" applyNumberFormat="1" applyFont="1" applyBorder="1" applyAlignment="1"/>
    <xf numFmtId="10" fontId="16" fillId="0" borderId="21" xfId="2" applyNumberFormat="1" applyFont="1" applyBorder="1" applyAlignment="1"/>
    <xf numFmtId="0" fontId="16" fillId="0" borderId="0" xfId="0" applyFont="1" applyBorder="1" applyAlignment="1">
      <alignment horizontal="center" wrapText="1"/>
    </xf>
    <xf numFmtId="0" fontId="17" fillId="2" borderId="0" xfId="0" applyFont="1" applyFill="1" applyAlignment="1">
      <alignment horizontal="center"/>
    </xf>
    <xf numFmtId="0" fontId="11" fillId="3" borderId="0" xfId="0" applyFont="1" applyFill="1" applyAlignment="1">
      <alignment horizontal="center"/>
    </xf>
    <xf numFmtId="0" fontId="5" fillId="0" borderId="0" xfId="0" applyFont="1" applyFill="1" applyAlignment="1">
      <alignment horizontal="left" vertical="top" wrapText="1"/>
    </xf>
    <xf numFmtId="0" fontId="19" fillId="0" borderId="0" xfId="0" applyFont="1" applyFill="1" applyAlignment="1">
      <alignment horizontal="right"/>
    </xf>
    <xf numFmtId="0" fontId="19" fillId="0" borderId="0" xfId="0" applyFont="1" applyFill="1" applyAlignment="1">
      <alignment horizontal="right" vertical="top"/>
    </xf>
    <xf numFmtId="0" fontId="7" fillId="5" borderId="0" xfId="0" applyFont="1" applyFill="1" applyBorder="1" applyAlignment="1">
      <alignment horizontal="left" vertical="center" wrapText="1"/>
    </xf>
    <xf numFmtId="0" fontId="21" fillId="8" borderId="5" xfId="0" applyFont="1" applyFill="1" applyBorder="1" applyAlignment="1">
      <alignment horizontal="center" vertical="center"/>
    </xf>
    <xf numFmtId="0" fontId="16" fillId="0" borderId="43" xfId="0" applyFont="1" applyBorder="1" applyAlignment="1">
      <alignment horizontal="center" wrapText="1"/>
    </xf>
    <xf numFmtId="0" fontId="21" fillId="8" borderId="44" xfId="0" applyFont="1" applyFill="1" applyBorder="1" applyAlignment="1">
      <alignment horizontal="center" vertical="center" wrapText="1"/>
    </xf>
    <xf numFmtId="0" fontId="13" fillId="0" borderId="15" xfId="0" applyFont="1" applyBorder="1" applyAlignment="1">
      <alignment wrapText="1"/>
    </xf>
    <xf numFmtId="0" fontId="8" fillId="5" borderId="0" xfId="0" applyFont="1" applyFill="1" applyAlignment="1">
      <alignment vertical="center"/>
    </xf>
    <xf numFmtId="0" fontId="1" fillId="0" borderId="1" xfId="0" applyFont="1" applyBorder="1" applyAlignment="1">
      <alignment vertical="center" wrapText="1"/>
    </xf>
    <xf numFmtId="164" fontId="13" fillId="0" borderId="1" xfId="1" applyFont="1" applyBorder="1" applyAlignment="1">
      <alignment vertical="center"/>
    </xf>
    <xf numFmtId="0" fontId="1" fillId="0" borderId="1" xfId="0" applyFont="1" applyBorder="1" applyAlignment="1">
      <alignment vertical="center"/>
    </xf>
    <xf numFmtId="4" fontId="1" fillId="0" borderId="0" xfId="0" applyNumberFormat="1" applyFont="1"/>
    <xf numFmtId="0" fontId="1" fillId="0" borderId="1" xfId="0" applyFont="1" applyBorder="1" applyAlignment="1">
      <alignment vertical="center"/>
    </xf>
    <xf numFmtId="0" fontId="1" fillId="0" borderId="3" xfId="0" applyFont="1" applyBorder="1" applyAlignment="1">
      <alignment vertical="center"/>
    </xf>
    <xf numFmtId="0" fontId="1" fillId="0" borderId="7" xfId="0" applyFont="1" applyBorder="1" applyAlignment="1">
      <alignment vertical="center"/>
    </xf>
    <xf numFmtId="0" fontId="1" fillId="0" borderId="4" xfId="0" applyFont="1" applyBorder="1" applyAlignment="1">
      <alignment vertical="center"/>
    </xf>
    <xf numFmtId="4" fontId="1" fillId="0" borderId="1" xfId="0" applyNumberFormat="1" applyFont="1" applyBorder="1" applyAlignment="1">
      <alignment horizontal="right" vertical="center"/>
    </xf>
    <xf numFmtId="4" fontId="15" fillId="0" borderId="13" xfId="0" applyNumberFormat="1" applyFont="1" applyBorder="1" applyAlignment="1">
      <alignment horizontal="right"/>
    </xf>
    <xf numFmtId="0" fontId="2" fillId="5" borderId="0" xfId="0" applyFont="1" applyFill="1" applyAlignment="1">
      <alignment horizontal="left"/>
    </xf>
    <xf numFmtId="10" fontId="2" fillId="5" borderId="0" xfId="0" applyNumberFormat="1" applyFont="1" applyFill="1" applyAlignment="1"/>
    <xf numFmtId="0" fontId="19" fillId="0" borderId="0" xfId="0" applyFont="1" applyFill="1" applyAlignment="1">
      <alignment horizontal="left"/>
    </xf>
    <xf numFmtId="0" fontId="19" fillId="0" borderId="0" xfId="0" applyFont="1" applyFill="1" applyAlignment="1">
      <alignment horizontal="left" vertical="top"/>
    </xf>
    <xf numFmtId="14" fontId="29" fillId="12" borderId="0" xfId="0" applyNumberFormat="1" applyFont="1" applyFill="1" applyAlignment="1"/>
    <xf numFmtId="0" fontId="22" fillId="0" borderId="13" xfId="0" applyFont="1" applyBorder="1" applyAlignment="1">
      <alignment horizontal="left"/>
    </xf>
    <xf numFmtId="0" fontId="30" fillId="8" borderId="6" xfId="0" applyFont="1" applyFill="1" applyBorder="1" applyAlignment="1">
      <alignment horizontal="left"/>
    </xf>
    <xf numFmtId="0" fontId="1" fillId="8" borderId="3" xfId="0" applyFont="1" applyFill="1" applyBorder="1" applyAlignment="1">
      <alignment horizontal="left" vertical="center" wrapText="1"/>
    </xf>
    <xf numFmtId="0" fontId="1" fillId="8" borderId="7" xfId="0" applyFont="1" applyFill="1" applyBorder="1" applyAlignment="1">
      <alignment horizontal="center" vertical="center"/>
    </xf>
    <xf numFmtId="0" fontId="1" fillId="0" borderId="1" xfId="0" applyFont="1" applyFill="1" applyBorder="1" applyAlignment="1">
      <alignment horizontal="center" vertical="center"/>
    </xf>
    <xf numFmtId="10" fontId="1" fillId="0" borderId="18" xfId="0" applyNumberFormat="1" applyFont="1" applyFill="1" applyBorder="1" applyAlignment="1">
      <alignment horizontal="center" vertical="center"/>
    </xf>
    <xf numFmtId="0" fontId="1" fillId="10" borderId="1" xfId="0" applyFont="1" applyFill="1" applyBorder="1" applyAlignment="1">
      <alignment horizontal="center" vertical="center"/>
    </xf>
    <xf numFmtId="9" fontId="1" fillId="10" borderId="3" xfId="2" applyFont="1" applyFill="1" applyBorder="1" applyAlignment="1">
      <alignment vertical="center"/>
    </xf>
    <xf numFmtId="10" fontId="1" fillId="11" borderId="3" xfId="2" applyNumberFormat="1" applyFont="1" applyFill="1" applyBorder="1" applyAlignment="1">
      <alignment horizontal="center" vertical="center"/>
    </xf>
    <xf numFmtId="10" fontId="16" fillId="0" borderId="16" xfId="2" applyNumberFormat="1" applyFont="1" applyBorder="1" applyAlignment="1">
      <alignment vertical="center"/>
    </xf>
    <xf numFmtId="10" fontId="16" fillId="0" borderId="1" xfId="2" applyNumberFormat="1" applyFont="1" applyBorder="1" applyAlignment="1">
      <alignment vertical="center"/>
    </xf>
    <xf numFmtId="10" fontId="16" fillId="0" borderId="18" xfId="2" applyNumberFormat="1" applyFont="1" applyBorder="1" applyAlignment="1">
      <alignment vertical="center"/>
    </xf>
    <xf numFmtId="0" fontId="0" fillId="0" borderId="0" xfId="0" applyAlignment="1">
      <alignment vertical="center"/>
    </xf>
    <xf numFmtId="0" fontId="1" fillId="8" borderId="6" xfId="0" applyFont="1" applyFill="1" applyBorder="1" applyAlignment="1">
      <alignment horizontal="left" vertical="center" wrapText="1"/>
    </xf>
    <xf numFmtId="0" fontId="15" fillId="8" borderId="27" xfId="0" applyFont="1" applyFill="1" applyBorder="1" applyAlignment="1">
      <alignment horizontal="center" vertical="center"/>
    </xf>
    <xf numFmtId="3" fontId="1" fillId="8" borderId="16" xfId="0" applyNumberFormat="1" applyFont="1" applyFill="1" applyBorder="1" applyAlignment="1">
      <alignment horizontal="center" vertical="center"/>
    </xf>
    <xf numFmtId="0" fontId="8" fillId="0" borderId="16"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1" xfId="0" applyFont="1" applyFill="1" applyBorder="1" applyAlignment="1">
      <alignment horizontal="center" vertical="center"/>
    </xf>
    <xf numFmtId="10" fontId="8" fillId="0" borderId="18" xfId="0" applyNumberFormat="1" applyFont="1" applyFill="1" applyBorder="1" applyAlignment="1">
      <alignment horizontal="center" vertical="center"/>
    </xf>
    <xf numFmtId="164" fontId="8" fillId="10" borderId="13" xfId="1" applyFont="1" applyFill="1" applyBorder="1" applyAlignment="1">
      <alignment vertical="center"/>
    </xf>
    <xf numFmtId="165" fontId="8" fillId="10" borderId="6" xfId="2" applyNumberFormat="1" applyFont="1" applyFill="1" applyBorder="1" applyAlignment="1">
      <alignment vertical="center"/>
    </xf>
    <xf numFmtId="164" fontId="8" fillId="0" borderId="18" xfId="1" applyFont="1" applyFill="1" applyBorder="1" applyAlignment="1">
      <alignment horizontal="center" vertical="center"/>
    </xf>
    <xf numFmtId="164" fontId="8" fillId="11" borderId="8" xfId="0" applyNumberFormat="1" applyFont="1" applyFill="1" applyBorder="1" applyAlignment="1">
      <alignment horizontal="center" vertical="center"/>
    </xf>
    <xf numFmtId="10" fontId="8" fillId="11" borderId="6" xfId="2" applyNumberFormat="1" applyFont="1" applyFill="1" applyBorder="1" applyAlignment="1">
      <alignment horizontal="center" vertical="center"/>
    </xf>
    <xf numFmtId="0" fontId="30" fillId="8" borderId="6" xfId="0" applyFont="1" applyFill="1" applyBorder="1" applyAlignment="1">
      <alignment horizontal="left" wrapText="1"/>
    </xf>
    <xf numFmtId="0" fontId="15" fillId="8" borderId="7" xfId="0" applyFont="1" applyFill="1" applyBorder="1" applyAlignment="1">
      <alignment horizontal="center" vertical="top"/>
    </xf>
    <xf numFmtId="0" fontId="15" fillId="8" borderId="25" xfId="0" applyFont="1" applyFill="1" applyBorder="1" applyAlignment="1">
      <alignment horizontal="center" vertical="center"/>
    </xf>
    <xf numFmtId="0" fontId="1" fillId="8" borderId="3" xfId="0" applyFont="1" applyFill="1" applyBorder="1" applyAlignment="1">
      <alignment horizontal="left" wrapText="1"/>
    </xf>
    <xf numFmtId="0" fontId="1" fillId="8" borderId="7" xfId="0" applyFont="1" applyFill="1" applyBorder="1" applyAlignment="1">
      <alignment horizontal="center" vertical="top"/>
    </xf>
    <xf numFmtId="3" fontId="1" fillId="8" borderId="55" xfId="0" applyNumberFormat="1" applyFont="1" applyFill="1" applyBorder="1" applyAlignment="1">
      <alignment horizontal="center" vertical="center"/>
    </xf>
    <xf numFmtId="0" fontId="1" fillId="8" borderId="66" xfId="0" applyFont="1" applyFill="1" applyBorder="1" applyAlignment="1">
      <alignment horizontal="left"/>
    </xf>
    <xf numFmtId="0" fontId="1" fillId="8" borderId="2" xfId="0" applyFont="1" applyFill="1" applyBorder="1" applyAlignment="1">
      <alignment horizontal="left"/>
    </xf>
    <xf numFmtId="0" fontId="1" fillId="8" borderId="67" xfId="0" applyFont="1" applyFill="1" applyBorder="1" applyAlignment="1">
      <alignment horizontal="left"/>
    </xf>
    <xf numFmtId="0" fontId="1" fillId="8"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9" xfId="0" applyFont="1" applyFill="1" applyBorder="1" applyAlignment="1">
      <alignment horizontal="center"/>
    </xf>
    <xf numFmtId="0" fontId="1" fillId="0" borderId="14" xfId="0" applyFont="1" applyFill="1" applyBorder="1" applyAlignment="1">
      <alignment horizontal="center"/>
    </xf>
    <xf numFmtId="10" fontId="1" fillId="0" borderId="70" xfId="0" applyNumberFormat="1" applyFont="1" applyFill="1" applyBorder="1" applyAlignment="1">
      <alignment horizontal="center" vertical="center"/>
    </xf>
    <xf numFmtId="0" fontId="1" fillId="10" borderId="14" xfId="0" applyFont="1" applyFill="1" applyBorder="1" applyAlignment="1">
      <alignment horizontal="center"/>
    </xf>
    <xf numFmtId="9" fontId="1" fillId="10" borderId="11" xfId="2" applyFont="1" applyFill="1" applyBorder="1" applyAlignment="1"/>
    <xf numFmtId="164" fontId="1" fillId="0" borderId="70" xfId="1" applyFont="1" applyFill="1" applyBorder="1" applyAlignment="1">
      <alignment horizontal="center" vertical="center"/>
    </xf>
    <xf numFmtId="164" fontId="1" fillId="11" borderId="12" xfId="0" applyNumberFormat="1" applyFont="1" applyFill="1" applyBorder="1" applyAlignment="1">
      <alignment horizontal="center" vertical="center"/>
    </xf>
    <xf numFmtId="10" fontId="1" fillId="11" borderId="11" xfId="2" applyNumberFormat="1" applyFont="1" applyFill="1" applyBorder="1" applyAlignment="1">
      <alignment horizontal="center" vertical="center"/>
    </xf>
    <xf numFmtId="10" fontId="16" fillId="0" borderId="69" xfId="2" applyNumberFormat="1" applyFont="1" applyBorder="1" applyAlignment="1"/>
    <xf numFmtId="10" fontId="16" fillId="0" borderId="14" xfId="2" applyNumberFormat="1" applyFont="1" applyBorder="1" applyAlignment="1"/>
    <xf numFmtId="10" fontId="16" fillId="0" borderId="70" xfId="2" applyNumberFormat="1" applyFont="1" applyBorder="1" applyAlignment="1"/>
    <xf numFmtId="0" fontId="1" fillId="0" borderId="66" xfId="0" applyFont="1" applyFill="1" applyBorder="1" applyAlignment="1">
      <alignment horizontal="center" vertical="center"/>
    </xf>
    <xf numFmtId="10" fontId="1" fillId="0" borderId="1" xfId="0" applyNumberFormat="1" applyFont="1" applyFill="1" applyBorder="1" applyAlignment="1">
      <alignment horizontal="center" vertical="center"/>
    </xf>
    <xf numFmtId="0" fontId="1" fillId="0" borderId="12" xfId="0" applyFont="1" applyFill="1" applyBorder="1" applyAlignment="1">
      <alignment horizontal="center"/>
    </xf>
    <xf numFmtId="0" fontId="1" fillId="8" borderId="70" xfId="0" applyFont="1" applyFill="1" applyBorder="1" applyAlignment="1">
      <alignment horizontal="left" wrapText="1"/>
    </xf>
    <xf numFmtId="0" fontId="1" fillId="8" borderId="2" xfId="0" applyFont="1" applyFill="1" applyBorder="1" applyAlignment="1">
      <alignment horizontal="center" vertical="center"/>
    </xf>
    <xf numFmtId="0" fontId="1" fillId="8" borderId="14" xfId="0" applyFont="1" applyFill="1" applyBorder="1" applyAlignment="1">
      <alignment horizontal="center" vertical="center"/>
    </xf>
    <xf numFmtId="0" fontId="1" fillId="0" borderId="14" xfId="0" applyFont="1" applyFill="1" applyBorder="1" applyAlignment="1">
      <alignment horizontal="center" vertical="center"/>
    </xf>
    <xf numFmtId="10" fontId="1" fillId="0" borderId="14" xfId="0" applyNumberFormat="1" applyFont="1" applyFill="1" applyBorder="1" applyAlignment="1">
      <alignment horizontal="center" vertical="center"/>
    </xf>
    <xf numFmtId="0" fontId="1" fillId="10" borderId="14" xfId="0" applyFont="1" applyFill="1" applyBorder="1" applyAlignment="1">
      <alignment horizontal="center" vertical="center"/>
    </xf>
    <xf numFmtId="164" fontId="1" fillId="0" borderId="14" xfId="1" applyFont="1" applyFill="1" applyBorder="1" applyAlignment="1">
      <alignment horizontal="center" vertical="center"/>
    </xf>
    <xf numFmtId="164" fontId="1" fillId="11" borderId="14" xfId="0" applyNumberFormat="1" applyFont="1" applyFill="1" applyBorder="1" applyAlignment="1">
      <alignment horizontal="center" vertical="center"/>
    </xf>
    <xf numFmtId="10" fontId="1" fillId="11" borderId="14" xfId="2" applyNumberFormat="1" applyFont="1" applyFill="1" applyBorder="1" applyAlignment="1">
      <alignment horizontal="center" vertical="center"/>
    </xf>
    <xf numFmtId="0" fontId="1" fillId="8" borderId="7" xfId="0" applyFont="1" applyFill="1" applyBorder="1" applyAlignment="1">
      <alignment horizontal="center"/>
    </xf>
    <xf numFmtId="4" fontId="1" fillId="8" borderId="7"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Font="1" applyFill="1" applyBorder="1" applyAlignment="1">
      <alignment horizontal="center"/>
    </xf>
    <xf numFmtId="10" fontId="1" fillId="0" borderId="7" xfId="0" applyNumberFormat="1" applyFont="1" applyFill="1" applyBorder="1" applyAlignment="1">
      <alignment horizontal="center" vertical="center"/>
    </xf>
    <xf numFmtId="0" fontId="1" fillId="12" borderId="7" xfId="0" applyFont="1" applyFill="1" applyBorder="1" applyAlignment="1">
      <alignment horizontal="center"/>
    </xf>
    <xf numFmtId="9" fontId="1" fillId="12" borderId="7" xfId="2" applyFont="1" applyFill="1" applyBorder="1" applyAlignment="1"/>
    <xf numFmtId="164" fontId="1" fillId="0" borderId="7" xfId="1" applyFont="1" applyFill="1" applyBorder="1" applyAlignment="1">
      <alignment horizontal="center" vertical="center"/>
    </xf>
    <xf numFmtId="164" fontId="1" fillId="11" borderId="7" xfId="0" applyNumberFormat="1" applyFont="1" applyFill="1" applyBorder="1" applyAlignment="1">
      <alignment horizontal="center" vertical="center"/>
    </xf>
    <xf numFmtId="10" fontId="1" fillId="11" borderId="7" xfId="2" applyNumberFormat="1" applyFont="1" applyFill="1" applyBorder="1" applyAlignment="1">
      <alignment horizontal="center" vertical="center"/>
    </xf>
    <xf numFmtId="10" fontId="16" fillId="0" borderId="7" xfId="2" applyNumberFormat="1" applyFont="1" applyBorder="1" applyAlignment="1"/>
    <xf numFmtId="10" fontId="16" fillId="0" borderId="4" xfId="2" applyNumberFormat="1" applyFont="1" applyBorder="1" applyAlignment="1"/>
    <xf numFmtId="0" fontId="30" fillId="8" borderId="6" xfId="0" applyFont="1" applyFill="1" applyBorder="1" applyAlignment="1">
      <alignment horizontal="left" vertical="center"/>
    </xf>
    <xf numFmtId="165" fontId="16" fillId="10" borderId="6" xfId="2" applyNumberFormat="1" applyFont="1" applyFill="1" applyBorder="1" applyAlignment="1">
      <alignment horizontal="center" vertical="center"/>
    </xf>
    <xf numFmtId="10" fontId="16" fillId="0" borderId="25" xfId="2" applyNumberFormat="1" applyFont="1" applyBorder="1" applyAlignment="1">
      <alignment vertical="center"/>
    </xf>
    <xf numFmtId="10" fontId="16" fillId="0" borderId="13" xfId="2" applyNumberFormat="1" applyFont="1" applyBorder="1" applyAlignment="1">
      <alignment vertical="center"/>
    </xf>
    <xf numFmtId="10" fontId="16" fillId="0" borderId="17" xfId="2" applyNumberFormat="1" applyFont="1" applyBorder="1" applyAlignment="1">
      <alignment vertical="center"/>
    </xf>
    <xf numFmtId="10" fontId="16" fillId="9" borderId="0" xfId="0" applyNumberFormat="1" applyFont="1" applyFill="1" applyBorder="1" applyAlignment="1">
      <alignment vertical="center"/>
    </xf>
    <xf numFmtId="4" fontId="1" fillId="8" borderId="16" xfId="0" applyNumberFormat="1" applyFont="1" applyFill="1" applyBorder="1" applyAlignment="1">
      <alignment horizontal="center" vertical="center"/>
    </xf>
    <xf numFmtId="14" fontId="1" fillId="0" borderId="16" xfId="0" applyNumberFormat="1" applyFont="1" applyFill="1" applyBorder="1" applyAlignment="1">
      <alignment horizontal="center" vertical="center"/>
    </xf>
    <xf numFmtId="14" fontId="1" fillId="0" borderId="53" xfId="0" applyNumberFormat="1" applyFont="1" applyFill="1" applyBorder="1" applyAlignment="1">
      <alignment horizontal="center" vertical="center"/>
    </xf>
    <xf numFmtId="4" fontId="1" fillId="10" borderId="1" xfId="0" applyNumberFormat="1" applyFont="1" applyFill="1" applyBorder="1" applyAlignment="1">
      <alignment horizontal="right" vertical="center"/>
    </xf>
    <xf numFmtId="10" fontId="1" fillId="10" borderId="3" xfId="2" applyNumberFormat="1" applyFont="1" applyFill="1" applyBorder="1" applyAlignment="1">
      <alignment horizontal="center" vertical="center"/>
    </xf>
    <xf numFmtId="3" fontId="1" fillId="0" borderId="16" xfId="0" applyNumberFormat="1" applyFont="1" applyFill="1" applyBorder="1" applyAlignment="1">
      <alignment horizontal="center" vertical="center"/>
    </xf>
    <xf numFmtId="10" fontId="15" fillId="0" borderId="18" xfId="2" applyNumberFormat="1" applyFont="1" applyFill="1" applyBorder="1" applyAlignment="1">
      <alignment horizontal="center" vertical="center"/>
    </xf>
    <xf numFmtId="10" fontId="14" fillId="9" borderId="0" xfId="0" applyNumberFormat="1" applyFont="1" applyFill="1" applyBorder="1" applyAlignment="1">
      <alignment vertical="center"/>
    </xf>
    <xf numFmtId="0" fontId="30" fillId="8" borderId="3"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7" xfId="0" applyFont="1" applyFill="1" applyBorder="1" applyAlignment="1">
      <alignment horizontal="left" vertical="center" wrapText="1"/>
    </xf>
    <xf numFmtId="0" fontId="15" fillId="8" borderId="53" xfId="0" applyFont="1" applyFill="1" applyBorder="1" applyAlignment="1">
      <alignment horizontal="left" vertical="center" wrapText="1"/>
    </xf>
    <xf numFmtId="3" fontId="1" fillId="8" borderId="27" xfId="0" applyNumberFormat="1" applyFont="1" applyFill="1" applyBorder="1" applyAlignment="1">
      <alignment horizontal="center" vertical="center"/>
    </xf>
    <xf numFmtId="4" fontId="1" fillId="8" borderId="25"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10" fontId="1" fillId="0" borderId="6" xfId="2" applyNumberFormat="1" applyFont="1" applyFill="1" applyBorder="1" applyAlignment="1">
      <alignment horizontal="center" vertical="center"/>
    </xf>
    <xf numFmtId="4" fontId="1" fillId="10" borderId="16" xfId="1" applyNumberFormat="1" applyFont="1" applyFill="1" applyBorder="1" applyAlignment="1">
      <alignment horizontal="right" vertical="center"/>
    </xf>
    <xf numFmtId="10" fontId="1" fillId="10" borderId="6" xfId="2" applyNumberFormat="1" applyFont="1" applyFill="1" applyBorder="1" applyAlignment="1">
      <alignment horizontal="center" vertical="center"/>
    </xf>
    <xf numFmtId="3" fontId="15" fillId="0" borderId="16" xfId="0" applyNumberFormat="1" applyFont="1" applyFill="1" applyBorder="1" applyAlignment="1">
      <alignment horizontal="center" vertical="center"/>
    </xf>
    <xf numFmtId="164" fontId="15" fillId="11" borderId="8" xfId="0" applyNumberFormat="1" applyFont="1" applyFill="1" applyBorder="1" applyAlignment="1">
      <alignment horizontal="center" vertical="center"/>
    </xf>
    <xf numFmtId="10" fontId="15" fillId="11" borderId="6" xfId="2" applyNumberFormat="1" applyFont="1" applyFill="1" applyBorder="1" applyAlignment="1">
      <alignment horizontal="center" vertical="center"/>
    </xf>
    <xf numFmtId="4" fontId="1" fillId="10" borderId="16" xfId="0" applyNumberFormat="1" applyFont="1" applyFill="1" applyBorder="1" applyAlignment="1">
      <alignment horizontal="right" vertical="center"/>
    </xf>
    <xf numFmtId="4" fontId="1" fillId="10" borderId="25" xfId="1" applyNumberFormat="1" applyFont="1" applyFill="1" applyBorder="1" applyAlignment="1">
      <alignment horizontal="right" vertical="center"/>
    </xf>
    <xf numFmtId="10" fontId="1" fillId="0" borderId="3" xfId="0" applyNumberFormat="1" applyFont="1" applyFill="1" applyBorder="1" applyAlignment="1">
      <alignment horizontal="center" vertical="center"/>
    </xf>
    <xf numFmtId="4" fontId="1" fillId="10" borderId="16" xfId="0" applyNumberFormat="1" applyFont="1" applyFill="1" applyBorder="1" applyAlignment="1">
      <alignment horizontal="center" vertical="center"/>
    </xf>
    <xf numFmtId="4" fontId="1" fillId="10" borderId="1" xfId="0" applyNumberFormat="1" applyFont="1" applyFill="1" applyBorder="1" applyAlignment="1">
      <alignment horizontal="center" vertical="center"/>
    </xf>
    <xf numFmtId="9" fontId="1" fillId="10" borderId="3" xfId="2" applyFont="1" applyFill="1" applyBorder="1" applyAlignment="1">
      <alignment horizontal="center" vertical="center"/>
    </xf>
    <xf numFmtId="9" fontId="0" fillId="0" borderId="0" xfId="2" applyFont="1" applyAlignment="1">
      <alignment vertical="center"/>
    </xf>
    <xf numFmtId="0" fontId="31" fillId="8" borderId="3" xfId="0" applyFont="1" applyFill="1" applyBorder="1" applyAlignment="1">
      <alignment horizontal="left" vertical="center" wrapText="1"/>
    </xf>
    <xf numFmtId="0" fontId="1" fillId="0" borderId="47" xfId="0" applyFont="1" applyFill="1" applyBorder="1" applyAlignment="1">
      <alignment horizontal="center" vertical="center"/>
    </xf>
    <xf numFmtId="0" fontId="23" fillId="8" borderId="3" xfId="0" applyFont="1" applyFill="1" applyBorder="1" applyAlignment="1">
      <alignment horizontal="left" wrapText="1"/>
    </xf>
    <xf numFmtId="3" fontId="1" fillId="0" borderId="19" xfId="0" applyNumberFormat="1" applyFont="1" applyFill="1" applyBorder="1" applyAlignment="1">
      <alignment horizontal="center"/>
    </xf>
    <xf numFmtId="10" fontId="1" fillId="0" borderId="21" xfId="0" applyNumberFormat="1" applyFont="1" applyFill="1" applyBorder="1" applyAlignment="1">
      <alignment horizontal="center" vertical="center"/>
    </xf>
    <xf numFmtId="4" fontId="1" fillId="10" borderId="20" xfId="0" applyNumberFormat="1" applyFont="1" applyFill="1" applyBorder="1" applyAlignment="1">
      <alignment horizontal="center"/>
    </xf>
    <xf numFmtId="9" fontId="1" fillId="10" borderId="51" xfId="2" applyFont="1" applyFill="1" applyBorder="1" applyAlignment="1">
      <alignment horizontal="center"/>
    </xf>
    <xf numFmtId="166" fontId="1" fillId="10" borderId="6" xfId="2" applyNumberFormat="1" applyFont="1" applyFill="1" applyBorder="1" applyAlignment="1">
      <alignment horizontal="center" vertical="center"/>
    </xf>
    <xf numFmtId="10" fontId="1" fillId="11" borderId="51" xfId="2" applyNumberFormat="1" applyFont="1" applyFill="1" applyBorder="1" applyAlignment="1">
      <alignment horizontal="center" vertical="center"/>
    </xf>
    <xf numFmtId="0" fontId="16" fillId="0" borderId="42" xfId="0" applyFont="1" applyBorder="1" applyAlignment="1">
      <alignment horizontal="left" wrapText="1"/>
    </xf>
    <xf numFmtId="0" fontId="16" fillId="0" borderId="43" xfId="0" applyFont="1" applyBorder="1" applyAlignment="1">
      <alignment wrapText="1"/>
    </xf>
    <xf numFmtId="10" fontId="16" fillId="0" borderId="43" xfId="0" applyNumberFormat="1" applyFont="1" applyBorder="1" applyAlignment="1">
      <alignment wrapText="1"/>
    </xf>
    <xf numFmtId="4" fontId="16" fillId="0" borderId="43" xfId="0" applyNumberFormat="1" applyFont="1" applyBorder="1" applyAlignment="1">
      <alignment wrapText="1"/>
    </xf>
    <xf numFmtId="164" fontId="1" fillId="10" borderId="6" xfId="2" applyNumberFormat="1" applyFont="1" applyFill="1" applyBorder="1" applyAlignment="1">
      <alignment horizontal="center" vertical="center"/>
    </xf>
    <xf numFmtId="0" fontId="16" fillId="0" borderId="48" xfId="0" applyFont="1" applyBorder="1" applyAlignment="1">
      <alignment wrapText="1"/>
    </xf>
    <xf numFmtId="0" fontId="16" fillId="0" borderId="40" xfId="0" applyFont="1" applyBorder="1" applyAlignment="1">
      <alignment wrapText="1"/>
    </xf>
    <xf numFmtId="10" fontId="1" fillId="0" borderId="18" xfId="2" applyNumberFormat="1" applyFont="1" applyFill="1" applyBorder="1" applyAlignment="1">
      <alignment horizontal="center" vertical="center"/>
    </xf>
    <xf numFmtId="0" fontId="31" fillId="8" borderId="6" xfId="0" applyFont="1" applyFill="1" applyBorder="1" applyAlignment="1">
      <alignment horizontal="left" vertical="center" wrapText="1"/>
    </xf>
    <xf numFmtId="14" fontId="1" fillId="0" borderId="47"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10" fontId="15" fillId="0" borderId="6" xfId="2" applyNumberFormat="1" applyFont="1" applyFill="1" applyBorder="1" applyAlignment="1">
      <alignment horizontal="center" vertical="center"/>
    </xf>
    <xf numFmtId="3" fontId="16" fillId="0" borderId="43" xfId="0" applyNumberFormat="1" applyFont="1" applyBorder="1" applyAlignment="1">
      <alignment wrapText="1"/>
    </xf>
    <xf numFmtId="10" fontId="16" fillId="0" borderId="43" xfId="2" applyNumberFormat="1" applyFont="1" applyBorder="1" applyAlignment="1">
      <alignment wrapText="1"/>
    </xf>
    <xf numFmtId="164" fontId="16" fillId="0" borderId="43" xfId="0" applyNumberFormat="1" applyFont="1" applyBorder="1" applyAlignment="1">
      <alignment wrapText="1"/>
    </xf>
    <xf numFmtId="10" fontId="16" fillId="0" borderId="6" xfId="0" applyNumberFormat="1" applyFont="1" applyFill="1" applyBorder="1" applyAlignment="1">
      <alignment horizontal="center" vertical="center"/>
    </xf>
    <xf numFmtId="164" fontId="16" fillId="10" borderId="22" xfId="1" applyFont="1" applyFill="1" applyBorder="1" applyAlignment="1">
      <alignment vertical="center"/>
    </xf>
    <xf numFmtId="164" fontId="16" fillId="10" borderId="65" xfId="1" applyFont="1" applyFill="1" applyBorder="1" applyAlignment="1">
      <alignment vertical="center"/>
    </xf>
    <xf numFmtId="165" fontId="16" fillId="10" borderId="62" xfId="2" applyNumberFormat="1" applyFont="1" applyFill="1" applyBorder="1" applyAlignment="1">
      <alignment horizontal="center" vertical="center"/>
    </xf>
    <xf numFmtId="0" fontId="16" fillId="0" borderId="22" xfId="0" applyFont="1" applyFill="1" applyBorder="1" applyAlignment="1">
      <alignment horizontal="center" vertical="center"/>
    </xf>
    <xf numFmtId="164" fontId="16" fillId="0" borderId="62" xfId="1" applyFont="1" applyFill="1" applyBorder="1" applyAlignment="1">
      <alignment horizontal="center" vertical="center"/>
    </xf>
    <xf numFmtId="165" fontId="1" fillId="0" borderId="3" xfId="0" applyNumberFormat="1" applyFont="1" applyFill="1" applyBorder="1" applyAlignment="1">
      <alignment horizontal="center" vertical="center"/>
    </xf>
    <xf numFmtId="10" fontId="1" fillId="10" borderId="18" xfId="2" applyNumberFormat="1" applyFont="1" applyFill="1" applyBorder="1" applyAlignment="1">
      <alignment horizontal="center" vertical="center"/>
    </xf>
    <xf numFmtId="165" fontId="1" fillId="0" borderId="18" xfId="2" applyNumberFormat="1" applyFont="1" applyFill="1" applyBorder="1" applyAlignment="1">
      <alignment horizontal="center" vertical="center"/>
    </xf>
    <xf numFmtId="0" fontId="1" fillId="0" borderId="4" xfId="0" applyFont="1" applyFill="1" applyBorder="1" applyAlignment="1">
      <alignment horizontal="center" vertical="center"/>
    </xf>
    <xf numFmtId="0" fontId="32" fillId="0" borderId="16" xfId="0" applyFont="1" applyFill="1" applyBorder="1" applyAlignment="1">
      <alignment horizontal="center" vertical="center"/>
    </xf>
    <xf numFmtId="10" fontId="1" fillId="10" borderId="17" xfId="2" applyNumberFormat="1" applyFont="1" applyFill="1" applyBorder="1" applyAlignment="1">
      <alignment horizontal="center" vertical="center"/>
    </xf>
    <xf numFmtId="0" fontId="1" fillId="8" borderId="47"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 fillId="8" borderId="53" xfId="0" applyFont="1" applyFill="1" applyBorder="1" applyAlignment="1">
      <alignment horizontal="left" vertical="center" wrapText="1"/>
    </xf>
    <xf numFmtId="9" fontId="1" fillId="10" borderId="18" xfId="2" applyFont="1" applyFill="1" applyBorder="1" applyAlignment="1">
      <alignment horizontal="center" vertical="center"/>
    </xf>
    <xf numFmtId="4" fontId="1" fillId="10" borderId="19" xfId="1" applyNumberFormat="1" applyFont="1" applyFill="1" applyBorder="1" applyAlignment="1">
      <alignment horizontal="right" vertical="center"/>
    </xf>
    <xf numFmtId="4" fontId="1" fillId="10" borderId="20" xfId="0" applyNumberFormat="1" applyFont="1" applyFill="1" applyBorder="1" applyAlignment="1">
      <alignment horizontal="right" vertical="center"/>
    </xf>
    <xf numFmtId="10" fontId="1" fillId="10" borderId="21" xfId="2" applyNumberFormat="1" applyFont="1" applyFill="1" applyBorder="1" applyAlignment="1">
      <alignment horizontal="center" vertical="center"/>
    </xf>
    <xf numFmtId="3" fontId="1" fillId="0" borderId="19" xfId="0" applyNumberFormat="1" applyFont="1" applyFill="1" applyBorder="1" applyAlignment="1">
      <alignment horizontal="center" vertical="center"/>
    </xf>
    <xf numFmtId="10" fontId="1" fillId="0" borderId="21" xfId="2" applyNumberFormat="1" applyFont="1" applyFill="1" applyBorder="1" applyAlignment="1">
      <alignment horizontal="center" vertical="center"/>
    </xf>
    <xf numFmtId="0" fontId="1" fillId="8" borderId="66" xfId="0" applyFont="1" applyFill="1" applyBorder="1" applyAlignment="1">
      <alignment horizontal="left" vertical="center"/>
    </xf>
    <xf numFmtId="0" fontId="1" fillId="8" borderId="2" xfId="0" applyFont="1" applyFill="1" applyBorder="1" applyAlignment="1">
      <alignment horizontal="left" vertical="center"/>
    </xf>
    <xf numFmtId="0" fontId="1" fillId="8" borderId="67" xfId="0" applyFont="1" applyFill="1" applyBorder="1" applyAlignment="1">
      <alignment horizontal="left" vertical="center"/>
    </xf>
    <xf numFmtId="4" fontId="1" fillId="10" borderId="61" xfId="1" applyNumberFormat="1" applyFont="1" applyFill="1" applyBorder="1" applyAlignment="1">
      <alignment horizontal="right" vertical="center"/>
    </xf>
    <xf numFmtId="4" fontId="1" fillId="10" borderId="36" xfId="0" applyNumberFormat="1" applyFont="1" applyFill="1" applyBorder="1" applyAlignment="1">
      <alignment horizontal="right" vertical="center"/>
    </xf>
    <xf numFmtId="10" fontId="16" fillId="0" borderId="69" xfId="2" applyNumberFormat="1" applyFont="1" applyBorder="1" applyAlignment="1">
      <alignment vertical="center"/>
    </xf>
    <xf numFmtId="10" fontId="16" fillId="0" borderId="14" xfId="2" applyNumberFormat="1" applyFont="1" applyBorder="1" applyAlignment="1">
      <alignment vertical="center"/>
    </xf>
    <xf numFmtId="10" fontId="16" fillId="0" borderId="70" xfId="2" applyNumberFormat="1" applyFont="1" applyBorder="1" applyAlignment="1">
      <alignment vertical="center"/>
    </xf>
    <xf numFmtId="0" fontId="1" fillId="10" borderId="36" xfId="0" applyFont="1" applyFill="1" applyBorder="1" applyAlignment="1">
      <alignment horizontal="center"/>
    </xf>
    <xf numFmtId="4" fontId="1" fillId="10" borderId="36" xfId="0" applyNumberFormat="1" applyFont="1" applyFill="1" applyBorder="1" applyAlignment="1">
      <alignment horizontal="center"/>
    </xf>
    <xf numFmtId="10" fontId="1" fillId="10" borderId="9" xfId="2" applyNumberFormat="1" applyFont="1" applyFill="1" applyBorder="1" applyAlignment="1">
      <alignment horizontal="center" vertical="center"/>
    </xf>
    <xf numFmtId="0" fontId="1" fillId="0" borderId="38" xfId="0" applyFont="1" applyFill="1" applyBorder="1" applyAlignment="1">
      <alignment horizontal="center"/>
    </xf>
    <xf numFmtId="164" fontId="1" fillId="0" borderId="37" xfId="1" applyFont="1" applyFill="1" applyBorder="1" applyAlignment="1">
      <alignment horizontal="center" vertical="center"/>
    </xf>
    <xf numFmtId="10" fontId="15" fillId="0" borderId="72" xfId="2" applyNumberFormat="1" applyFont="1" applyFill="1" applyBorder="1" applyAlignment="1">
      <alignment horizontal="center" vertical="center"/>
    </xf>
    <xf numFmtId="0" fontId="16" fillId="0" borderId="0" xfId="0" applyFont="1" applyBorder="1" applyAlignment="1">
      <alignment horizontal="left" wrapText="1"/>
    </xf>
    <xf numFmtId="10" fontId="16" fillId="0" borderId="0" xfId="0" applyNumberFormat="1" applyFont="1" applyBorder="1" applyAlignment="1">
      <alignment horizontal="center" wrapText="1"/>
    </xf>
    <xf numFmtId="0" fontId="0" fillId="0" borderId="0" xfId="0" applyAlignment="1">
      <alignment horizontal="left"/>
    </xf>
    <xf numFmtId="10" fontId="0" fillId="0" borderId="0" xfId="0" applyNumberFormat="1"/>
    <xf numFmtId="0" fontId="1" fillId="0" borderId="11" xfId="0" applyFont="1" applyBorder="1" applyAlignment="1">
      <alignment horizontal="left"/>
    </xf>
    <xf numFmtId="0" fontId="1" fillId="0" borderId="0" xfId="0" applyFont="1" applyBorder="1" applyAlignment="1">
      <alignment horizontal="left" vertical="top"/>
    </xf>
    <xf numFmtId="10" fontId="0" fillId="0" borderId="0" xfId="0" applyNumberFormat="1" applyBorder="1"/>
    <xf numFmtId="0" fontId="1" fillId="10" borderId="3" xfId="0" applyFont="1" applyFill="1" applyBorder="1" applyAlignment="1">
      <alignment vertical="center" wrapText="1"/>
    </xf>
    <xf numFmtId="0" fontId="1" fillId="10" borderId="7" xfId="0" applyFont="1" applyFill="1" applyBorder="1" applyAlignment="1">
      <alignment vertical="center" wrapText="1"/>
    </xf>
    <xf numFmtId="0" fontId="1" fillId="10" borderId="4" xfId="0" applyFont="1" applyFill="1" applyBorder="1" applyAlignment="1">
      <alignment vertical="center" wrapText="1"/>
    </xf>
    <xf numFmtId="0" fontId="1" fillId="10" borderId="1" xfId="0" applyFont="1" applyFill="1" applyBorder="1" applyAlignment="1">
      <alignment vertical="center"/>
    </xf>
    <xf numFmtId="0" fontId="1" fillId="10" borderId="3" xfId="0" applyFont="1" applyFill="1" applyBorder="1" applyAlignment="1">
      <alignment horizontal="left" vertical="center"/>
    </xf>
    <xf numFmtId="0" fontId="1" fillId="10" borderId="7" xfId="0" applyFont="1" applyFill="1" applyBorder="1" applyAlignment="1">
      <alignment horizontal="left" vertical="center"/>
    </xf>
    <xf numFmtId="0" fontId="1" fillId="10" borderId="4" xfId="0" applyFont="1" applyFill="1" applyBorder="1" applyAlignment="1">
      <alignment horizontal="left" vertical="center"/>
    </xf>
    <xf numFmtId="0" fontId="16" fillId="0" borderId="5" xfId="0" applyFont="1" applyFill="1" applyBorder="1" applyAlignment="1">
      <alignment horizontal="center" vertical="center"/>
    </xf>
    <xf numFmtId="0" fontId="16" fillId="0" borderId="8" xfId="0" applyFont="1" applyFill="1" applyBorder="1" applyAlignment="1">
      <alignment horizontal="center" vertical="center"/>
    </xf>
    <xf numFmtId="0" fontId="32" fillId="0" borderId="4" xfId="0" applyFont="1" applyFill="1" applyBorder="1" applyAlignment="1">
      <alignment horizontal="center" vertical="center"/>
    </xf>
    <xf numFmtId="0" fontId="16" fillId="0" borderId="65" xfId="0" applyFont="1" applyFill="1" applyBorder="1" applyAlignment="1">
      <alignment horizontal="center" vertical="center"/>
    </xf>
    <xf numFmtId="0" fontId="1" fillId="8" borderId="1" xfId="0" applyFont="1" applyFill="1" applyBorder="1" applyAlignment="1">
      <alignment horizontal="center" vertical="center"/>
    </xf>
    <xf numFmtId="3" fontId="1" fillId="0" borderId="55" xfId="0" applyNumberFormat="1" applyFont="1" applyFill="1" applyBorder="1" applyAlignment="1">
      <alignment horizontal="center" vertical="center"/>
    </xf>
    <xf numFmtId="0" fontId="30" fillId="0" borderId="6" xfId="0" applyFont="1" applyFill="1" applyBorder="1" applyAlignment="1">
      <alignment horizontal="left" vertical="center"/>
    </xf>
    <xf numFmtId="0" fontId="21" fillId="0" borderId="5" xfId="0" applyFont="1" applyFill="1" applyBorder="1" applyAlignment="1">
      <alignment horizontal="center" vertical="center"/>
    </xf>
    <xf numFmtId="0" fontId="16" fillId="0" borderId="27" xfId="0" applyFont="1" applyFill="1" applyBorder="1" applyAlignment="1">
      <alignment horizontal="center" vertical="center"/>
    </xf>
    <xf numFmtId="0" fontId="30" fillId="0" borderId="3"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15" fillId="0" borderId="7" xfId="0" applyFont="1" applyFill="1" applyBorder="1" applyAlignment="1">
      <alignment horizontal="left" vertical="center" wrapText="1"/>
    </xf>
    <xf numFmtId="4" fontId="1" fillId="0" borderId="16" xfId="0" applyNumberFormat="1" applyFont="1" applyFill="1" applyBorder="1" applyAlignment="1">
      <alignment horizontal="center" vertical="center"/>
    </xf>
    <xf numFmtId="0" fontId="1" fillId="0" borderId="55" xfId="0" applyFont="1" applyFill="1" applyBorder="1" applyAlignment="1">
      <alignment horizontal="center" vertical="center"/>
    </xf>
    <xf numFmtId="10" fontId="1" fillId="0" borderId="1" xfId="0" applyNumberFormat="1" applyFont="1" applyBorder="1" applyAlignment="1">
      <alignment horizontal="center" vertical="center"/>
    </xf>
    <xf numFmtId="10" fontId="1" fillId="10" borderId="1" xfId="0" applyNumberFormat="1" applyFont="1" applyFill="1" applyBorder="1" applyAlignment="1">
      <alignment horizontal="center" vertical="center"/>
    </xf>
    <xf numFmtId="4" fontId="1" fillId="0" borderId="1" xfId="0" applyNumberFormat="1" applyFont="1" applyFill="1" applyBorder="1" applyAlignment="1">
      <alignment horizontal="right" vertical="center"/>
    </xf>
    <xf numFmtId="4" fontId="1" fillId="0" borderId="1" xfId="0" applyNumberFormat="1" applyFont="1" applyFill="1" applyBorder="1" applyAlignment="1">
      <alignment horizontal="center" vertical="center"/>
    </xf>
    <xf numFmtId="164" fontId="1" fillId="0" borderId="4" xfId="0" applyNumberFormat="1" applyFont="1" applyFill="1" applyBorder="1" applyAlignment="1">
      <alignment horizontal="center" vertical="center"/>
    </xf>
    <xf numFmtId="164" fontId="16" fillId="0" borderId="8" xfId="0" applyNumberFormat="1" applyFont="1" applyFill="1" applyBorder="1" applyAlignment="1">
      <alignment horizontal="center" vertical="center"/>
    </xf>
    <xf numFmtId="10" fontId="1" fillId="0" borderId="3" xfId="2" applyNumberFormat="1" applyFont="1" applyFill="1" applyBorder="1" applyAlignment="1">
      <alignment horizontal="center" vertical="center"/>
    </xf>
    <xf numFmtId="10" fontId="16" fillId="0" borderId="6" xfId="2" applyNumberFormat="1" applyFont="1" applyFill="1" applyBorder="1" applyAlignment="1">
      <alignment horizontal="center" vertical="center"/>
    </xf>
    <xf numFmtId="9" fontId="1" fillId="0" borderId="18" xfId="2" applyFont="1" applyFill="1" applyBorder="1" applyAlignment="1">
      <alignment horizontal="center" vertical="center"/>
    </xf>
    <xf numFmtId="10" fontId="1" fillId="0" borderId="17" xfId="2" applyNumberFormat="1" applyFont="1" applyFill="1" applyBorder="1" applyAlignment="1">
      <alignment horizontal="center" vertical="center"/>
    </xf>
    <xf numFmtId="0" fontId="31" fillId="0" borderId="71" xfId="0" applyFont="1" applyFill="1" applyBorder="1" applyAlignment="1">
      <alignment vertical="center" wrapText="1"/>
    </xf>
    <xf numFmtId="10" fontId="16" fillId="0" borderId="16" xfId="2" applyNumberFormat="1" applyFont="1" applyFill="1" applyBorder="1" applyAlignment="1">
      <alignment vertical="center"/>
    </xf>
    <xf numFmtId="10" fontId="16" fillId="0" borderId="1" xfId="2" applyNumberFormat="1" applyFont="1" applyFill="1" applyBorder="1" applyAlignment="1">
      <alignment vertical="center"/>
    </xf>
    <xf numFmtId="10" fontId="16" fillId="0" borderId="18" xfId="2" applyNumberFormat="1" applyFont="1" applyFill="1" applyBorder="1" applyAlignment="1">
      <alignment vertical="center"/>
    </xf>
    <xf numFmtId="0" fontId="0" fillId="0" borderId="0" xfId="0" applyFill="1"/>
    <xf numFmtId="0" fontId="31" fillId="0" borderId="17" xfId="0" applyFont="1" applyFill="1" applyBorder="1" applyAlignment="1">
      <alignment vertical="center" wrapText="1"/>
    </xf>
    <xf numFmtId="0" fontId="1" fillId="8" borderId="55" xfId="0" applyFont="1" applyFill="1" applyBorder="1" applyAlignment="1">
      <alignment horizontal="center" vertical="center" wrapText="1"/>
    </xf>
    <xf numFmtId="164" fontId="15" fillId="0" borderId="13" xfId="0" applyNumberFormat="1" applyFont="1" applyBorder="1" applyAlignment="1"/>
    <xf numFmtId="10" fontId="15" fillId="0" borderId="15" xfId="0" applyNumberFormat="1" applyFont="1" applyBorder="1" applyAlignment="1">
      <alignment horizontal="center" vertical="center"/>
    </xf>
    <xf numFmtId="0" fontId="1" fillId="8" borderId="3" xfId="0" applyFont="1" applyFill="1" applyBorder="1" applyAlignment="1">
      <alignment vertical="center"/>
    </xf>
    <xf numFmtId="0" fontId="1" fillId="8" borderId="7" xfId="0" applyFont="1" applyFill="1" applyBorder="1" applyAlignment="1">
      <alignment vertical="center"/>
    </xf>
    <xf numFmtId="0" fontId="1" fillId="8" borderId="4" xfId="0" applyFont="1" applyFill="1" applyBorder="1" applyAlignment="1">
      <alignment vertical="center"/>
    </xf>
    <xf numFmtId="0" fontId="1" fillId="0" borderId="3" xfId="0" applyFont="1" applyBorder="1" applyAlignment="1">
      <alignment vertical="center"/>
    </xf>
    <xf numFmtId="0" fontId="1" fillId="0" borderId="7" xfId="0" applyFont="1" applyBorder="1" applyAlignment="1">
      <alignment vertical="center"/>
    </xf>
    <xf numFmtId="0" fontId="1" fillId="0" borderId="4" xfId="0" applyFont="1" applyBorder="1" applyAlignment="1">
      <alignment vertical="center"/>
    </xf>
    <xf numFmtId="0" fontId="1" fillId="0" borderId="1"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35" fillId="10" borderId="12" xfId="0" applyFont="1" applyFill="1" applyBorder="1" applyAlignment="1">
      <alignment horizontal="center" vertical="center" wrapText="1"/>
    </xf>
    <xf numFmtId="0" fontId="35" fillId="10" borderId="14" xfId="0" applyFont="1" applyFill="1" applyBorder="1" applyAlignment="1">
      <alignment horizontal="center" vertical="center" wrapText="1"/>
    </xf>
    <xf numFmtId="0" fontId="35" fillId="10" borderId="11" xfId="0" applyFont="1" applyFill="1" applyBorder="1" applyAlignment="1">
      <alignment horizontal="center" vertical="center" wrapText="1"/>
    </xf>
    <xf numFmtId="0" fontId="35" fillId="10" borderId="2" xfId="0" applyFont="1" applyFill="1" applyBorder="1" applyAlignment="1">
      <alignment horizontal="center" vertical="center" wrapText="1"/>
    </xf>
    <xf numFmtId="0" fontId="35" fillId="10" borderId="1" xfId="0" applyFont="1" applyFill="1" applyBorder="1" applyAlignment="1">
      <alignment horizontal="center" vertical="center" wrapText="1"/>
    </xf>
    <xf numFmtId="0" fontId="35" fillId="10" borderId="15" xfId="0" applyFont="1" applyFill="1" applyBorder="1" applyAlignment="1">
      <alignment horizontal="center" vertical="center" wrapText="1"/>
    </xf>
    <xf numFmtId="1" fontId="1" fillId="8"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1" fontId="1" fillId="0" borderId="16" xfId="0" applyNumberFormat="1" applyFont="1" applyFill="1" applyBorder="1" applyAlignment="1">
      <alignment horizontal="center" vertical="center"/>
    </xf>
    <xf numFmtId="0" fontId="31" fillId="8" borderId="70" xfId="0" applyFont="1" applyFill="1" applyBorder="1" applyAlignment="1">
      <alignment vertical="center" wrapText="1"/>
    </xf>
    <xf numFmtId="10" fontId="8" fillId="0" borderId="8" xfId="0" applyNumberFormat="1" applyFont="1" applyBorder="1" applyAlignment="1">
      <alignment horizontal="center" vertical="center" wrapText="1"/>
    </xf>
    <xf numFmtId="10" fontId="8" fillId="0" borderId="13" xfId="2" applyNumberFormat="1" applyFont="1" applyBorder="1" applyAlignment="1">
      <alignment vertical="center" wrapText="1"/>
    </xf>
    <xf numFmtId="0" fontId="8" fillId="0" borderId="13" xfId="0" applyFont="1" applyBorder="1" applyAlignment="1">
      <alignment vertical="center" wrapText="1"/>
    </xf>
    <xf numFmtId="14" fontId="8" fillId="0" borderId="13" xfId="0" applyNumberFormat="1" applyFont="1" applyBorder="1" applyAlignment="1">
      <alignment vertical="center" wrapText="1"/>
    </xf>
    <xf numFmtId="0" fontId="8" fillId="0" borderId="6" xfId="0" applyFont="1" applyBorder="1" applyAlignment="1">
      <alignment horizontal="center" vertical="center" wrapText="1"/>
    </xf>
    <xf numFmtId="4" fontId="0" fillId="0" borderId="0" xfId="0" applyNumberFormat="1"/>
    <xf numFmtId="4" fontId="14" fillId="0" borderId="0" xfId="0" applyNumberFormat="1" applyFont="1"/>
    <xf numFmtId="0" fontId="31" fillId="8" borderId="0" xfId="0" applyFont="1" applyFill="1" applyBorder="1" applyAlignment="1">
      <alignment vertical="center" wrapText="1"/>
    </xf>
    <xf numFmtId="1" fontId="16" fillId="0" borderId="43" xfId="0" applyNumberFormat="1" applyFont="1" applyBorder="1" applyAlignment="1">
      <alignment horizontal="center" wrapText="1"/>
    </xf>
    <xf numFmtId="0" fontId="0" fillId="0" borderId="1" xfId="0" applyBorder="1"/>
    <xf numFmtId="0" fontId="0" fillId="0" borderId="9" xfId="0" applyBorder="1"/>
    <xf numFmtId="0" fontId="0" fillId="0" borderId="6" xfId="0" applyBorder="1"/>
    <xf numFmtId="4" fontId="1" fillId="0" borderId="14" xfId="0" applyNumberFormat="1" applyFont="1" applyBorder="1" applyAlignment="1">
      <alignment vertical="center" wrapText="1"/>
    </xf>
    <xf numFmtId="4" fontId="0" fillId="0" borderId="15" xfId="0" applyNumberFormat="1" applyBorder="1"/>
    <xf numFmtId="4" fontId="1" fillId="0" borderId="14" xfId="0" applyNumberFormat="1" applyFont="1" applyBorder="1" applyAlignment="1">
      <alignment vertical="center"/>
    </xf>
    <xf numFmtId="4" fontId="0" fillId="0" borderId="14" xfId="0" applyNumberFormat="1" applyBorder="1"/>
    <xf numFmtId="2" fontId="1" fillId="0" borderId="1" xfId="0" applyNumberFormat="1" applyFont="1" applyBorder="1" applyAlignment="1">
      <alignment horizontal="center" vertical="center"/>
    </xf>
    <xf numFmtId="2" fontId="15" fillId="0" borderId="8" xfId="0" applyNumberFormat="1" applyFont="1" applyBorder="1" applyAlignment="1">
      <alignment horizontal="center"/>
    </xf>
    <xf numFmtId="2" fontId="8" fillId="0" borderId="4" xfId="0" applyNumberFormat="1" applyFont="1" applyBorder="1" applyAlignment="1">
      <alignment horizontal="center"/>
    </xf>
    <xf numFmtId="10" fontId="16" fillId="0" borderId="43" xfId="0" applyNumberFormat="1" applyFont="1" applyBorder="1" applyAlignment="1">
      <alignment horizontal="center" wrapText="1"/>
    </xf>
    <xf numFmtId="4" fontId="14" fillId="0" borderId="13" xfId="0" applyNumberFormat="1" applyFont="1" applyBorder="1"/>
    <xf numFmtId="10" fontId="1" fillId="0" borderId="13" xfId="0" applyNumberFormat="1" applyFont="1" applyBorder="1" applyAlignment="1">
      <alignment horizontal="center" vertical="center"/>
    </xf>
    <xf numFmtId="3" fontId="0" fillId="0" borderId="0" xfId="0" applyNumberFormat="1"/>
    <xf numFmtId="0" fontId="31" fillId="4" borderId="60" xfId="0" applyFont="1" applyFill="1" applyBorder="1" applyAlignment="1">
      <alignment horizontal="left" vertical="center" wrapText="1"/>
    </xf>
    <xf numFmtId="0" fontId="31" fillId="4" borderId="60" xfId="0" applyFont="1" applyFill="1" applyBorder="1" applyAlignment="1">
      <alignment horizontal="center" vertical="center" wrapText="1"/>
    </xf>
    <xf numFmtId="0" fontId="31" fillId="0" borderId="13" xfId="0" applyFont="1" applyBorder="1" applyAlignment="1">
      <alignment horizontal="left"/>
    </xf>
    <xf numFmtId="164" fontId="31" fillId="0" borderId="13" xfId="0" applyNumberFormat="1" applyFont="1" applyBorder="1"/>
    <xf numFmtId="10" fontId="31" fillId="0" borderId="13" xfId="0" applyNumberFormat="1" applyFont="1" applyBorder="1"/>
    <xf numFmtId="0" fontId="31" fillId="0" borderId="1" xfId="0" applyFont="1" applyBorder="1" applyAlignment="1">
      <alignment horizontal="left"/>
    </xf>
    <xf numFmtId="10" fontId="31" fillId="0" borderId="1" xfId="0" applyNumberFormat="1" applyFont="1" applyBorder="1"/>
    <xf numFmtId="4" fontId="1" fillId="0" borderId="15" xfId="0" applyNumberFormat="1" applyFont="1" applyBorder="1" applyAlignment="1">
      <alignment vertical="center" wrapText="1"/>
    </xf>
    <xf numFmtId="4" fontId="0" fillId="0" borderId="1" xfId="0" applyNumberFormat="1" applyBorder="1"/>
    <xf numFmtId="0" fontId="1" fillId="0" borderId="1" xfId="0" applyFont="1" applyBorder="1" applyAlignment="1">
      <alignment vertical="center"/>
    </xf>
    <xf numFmtId="0" fontId="1" fillId="8" borderId="3" xfId="0" applyFont="1" applyFill="1" applyBorder="1" applyAlignment="1">
      <alignment vertical="center"/>
    </xf>
    <xf numFmtId="0" fontId="1" fillId="8" borderId="7" xfId="0" applyFont="1" applyFill="1" applyBorder="1" applyAlignment="1">
      <alignment vertical="center"/>
    </xf>
    <xf numFmtId="0" fontId="1" fillId="8" borderId="4" xfId="0" applyFont="1" applyFill="1" applyBorder="1" applyAlignment="1">
      <alignment vertical="center"/>
    </xf>
    <xf numFmtId="164" fontId="13" fillId="0" borderId="1" xfId="1" applyFont="1" applyFill="1" applyBorder="1" applyAlignment="1">
      <alignment vertical="center"/>
    </xf>
    <xf numFmtId="0" fontId="36" fillId="0" borderId="1" xfId="0" applyFont="1" applyBorder="1" applyAlignment="1">
      <alignment wrapText="1"/>
    </xf>
    <xf numFmtId="4" fontId="0" fillId="0" borderId="0" xfId="0" applyNumberFormat="1" applyFill="1"/>
    <xf numFmtId="0" fontId="1" fillId="0" borderId="14" xfId="0" applyFont="1" applyFill="1" applyBorder="1" applyAlignment="1">
      <alignment vertical="center" wrapText="1"/>
    </xf>
    <xf numFmtId="4" fontId="14" fillId="0" borderId="8" xfId="0" applyNumberFormat="1" applyFont="1" applyFill="1" applyBorder="1"/>
    <xf numFmtId="0" fontId="1" fillId="0" borderId="14" xfId="0" applyFont="1" applyFill="1" applyBorder="1" applyAlignment="1">
      <alignment vertical="center"/>
    </xf>
    <xf numFmtId="4" fontId="0" fillId="0" borderId="12" xfId="0" applyNumberFormat="1" applyFill="1" applyBorder="1"/>
    <xf numFmtId="4" fontId="14" fillId="0" borderId="12" xfId="0" applyNumberFormat="1" applyFont="1" applyFill="1" applyBorder="1"/>
    <xf numFmtId="4" fontId="14" fillId="0" borderId="1" xfId="0" applyNumberFormat="1" applyFont="1" applyFill="1" applyBorder="1"/>
    <xf numFmtId="4" fontId="0" fillId="0" borderId="1" xfId="0" applyNumberFormat="1" applyFill="1" applyBorder="1"/>
    <xf numFmtId="4" fontId="1" fillId="0" borderId="14" xfId="0" applyNumberFormat="1" applyFont="1" applyFill="1" applyBorder="1" applyAlignment="1">
      <alignment vertical="center" wrapText="1"/>
    </xf>
    <xf numFmtId="4" fontId="14" fillId="0" borderId="0" xfId="0" applyNumberFormat="1" applyFont="1" applyFill="1"/>
    <xf numFmtId="4" fontId="0" fillId="13" borderId="10" xfId="0" applyNumberFormat="1" applyFill="1" applyBorder="1"/>
    <xf numFmtId="4" fontId="0" fillId="13" borderId="10" xfId="0" applyNumberFormat="1" applyFont="1" applyFill="1" applyBorder="1"/>
    <xf numFmtId="4" fontId="14" fillId="13" borderId="8" xfId="0" applyNumberFormat="1" applyFont="1" applyFill="1" applyBorder="1"/>
    <xf numFmtId="4" fontId="0" fillId="8" borderId="10" xfId="0" applyNumberFormat="1" applyFill="1" applyBorder="1"/>
    <xf numFmtId="4" fontId="0" fillId="14" borderId="10" xfId="0" applyNumberFormat="1" applyFill="1" applyBorder="1"/>
    <xf numFmtId="0" fontId="0" fillId="0" borderId="9" xfId="0" applyFill="1" applyBorder="1"/>
    <xf numFmtId="0" fontId="0" fillId="0" borderId="1" xfId="0" applyFill="1" applyBorder="1"/>
    <xf numFmtId="4" fontId="0" fillId="8" borderId="1" xfId="0" applyNumberFormat="1" applyFill="1" applyBorder="1"/>
    <xf numFmtId="4" fontId="0" fillId="8" borderId="15" xfId="0" applyNumberFormat="1" applyFill="1" applyBorder="1"/>
    <xf numFmtId="4" fontId="0" fillId="15" borderId="10" xfId="0" applyNumberFormat="1" applyFill="1" applyBorder="1"/>
    <xf numFmtId="0" fontId="1" fillId="0" borderId="1" xfId="0" applyFont="1" applyBorder="1" applyAlignment="1">
      <alignment vertical="center" wrapText="1"/>
    </xf>
    <xf numFmtId="0" fontId="1" fillId="0" borderId="3" xfId="0" applyFont="1" applyBorder="1" applyAlignment="1">
      <alignment vertical="center"/>
    </xf>
    <xf numFmtId="0" fontId="1" fillId="0" borderId="7" xfId="0" applyFont="1" applyBorder="1" applyAlignment="1">
      <alignment vertical="center"/>
    </xf>
    <xf numFmtId="0" fontId="1" fillId="0" borderId="4" xfId="0" applyFont="1" applyBorder="1" applyAlignment="1">
      <alignment vertical="center"/>
    </xf>
    <xf numFmtId="0" fontId="1" fillId="8" borderId="3" xfId="0" applyFont="1" applyFill="1" applyBorder="1" applyAlignment="1">
      <alignment vertical="center"/>
    </xf>
    <xf numFmtId="0" fontId="1" fillId="8" borderId="7" xfId="0" applyFont="1" applyFill="1" applyBorder="1" applyAlignment="1">
      <alignment vertical="center"/>
    </xf>
    <xf numFmtId="0" fontId="1" fillId="8" borderId="4" xfId="0" applyFont="1" applyFill="1" applyBorder="1" applyAlignment="1">
      <alignment vertical="center"/>
    </xf>
    <xf numFmtId="0" fontId="21" fillId="0" borderId="5" xfId="0" applyFont="1" applyFill="1" applyBorder="1" applyAlignment="1">
      <alignment horizontal="center" vertical="center"/>
    </xf>
    <xf numFmtId="0" fontId="1" fillId="0" borderId="1" xfId="0" applyFont="1" applyBorder="1" applyAlignment="1">
      <alignment vertical="center"/>
    </xf>
    <xf numFmtId="0" fontId="0" fillId="0" borderId="9" xfId="0" applyBorder="1" applyAlignment="1">
      <alignment horizontal="left"/>
    </xf>
    <xf numFmtId="0" fontId="37" fillId="0" borderId="1" xfId="0" applyFont="1" applyBorder="1" applyAlignment="1">
      <alignment vertical="center" wrapText="1"/>
    </xf>
    <xf numFmtId="0" fontId="15" fillId="0" borderId="1" xfId="0" applyFont="1" applyBorder="1" applyAlignment="1">
      <alignment vertical="center"/>
    </xf>
    <xf numFmtId="0" fontId="14" fillId="0" borderId="1" xfId="0" applyFont="1" applyBorder="1"/>
    <xf numFmtId="0" fontId="14" fillId="0" borderId="1" xfId="0" applyFont="1" applyFill="1" applyBorder="1"/>
    <xf numFmtId="4" fontId="1" fillId="8" borderId="16" xfId="0" applyNumberFormat="1" applyFont="1" applyFill="1" applyBorder="1" applyAlignment="1">
      <alignment horizontal="right" vertical="center"/>
    </xf>
    <xf numFmtId="4" fontId="1" fillId="0" borderId="16" xfId="0" applyNumberFormat="1" applyFont="1" applyFill="1" applyBorder="1" applyAlignment="1">
      <alignment horizontal="right" vertical="center"/>
    </xf>
    <xf numFmtId="4" fontId="1" fillId="8" borderId="25" xfId="0" applyNumberFormat="1" applyFont="1" applyFill="1" applyBorder="1" applyAlignment="1">
      <alignment horizontal="right" vertical="center"/>
    </xf>
    <xf numFmtId="0" fontId="1" fillId="0" borderId="16" xfId="0" applyFont="1" applyFill="1" applyBorder="1" applyAlignment="1">
      <alignment horizontal="right" vertical="center"/>
    </xf>
    <xf numFmtId="4" fontId="16" fillId="0" borderId="43" xfId="0" applyNumberFormat="1" applyFont="1" applyBorder="1" applyAlignment="1">
      <alignment horizontal="right" wrapText="1"/>
    </xf>
    <xf numFmtId="0" fontId="31" fillId="0" borderId="3" xfId="0" applyFont="1" applyBorder="1" applyAlignment="1">
      <alignment horizontal="left"/>
    </xf>
    <xf numFmtId="10" fontId="31" fillId="0" borderId="7" xfId="0" applyNumberFormat="1" applyFont="1" applyBorder="1"/>
    <xf numFmtId="3" fontId="1" fillId="0" borderId="16" xfId="0" applyNumberFormat="1" applyFont="1" applyFill="1" applyBorder="1" applyAlignment="1">
      <alignment horizontal="center"/>
    </xf>
    <xf numFmtId="165" fontId="1" fillId="0" borderId="18" xfId="2" applyNumberFormat="1" applyFont="1" applyFill="1" applyBorder="1" applyAlignment="1">
      <alignment horizontal="center"/>
    </xf>
    <xf numFmtId="10" fontId="1" fillId="0" borderId="18" xfId="2" applyNumberFormat="1" applyFont="1" applyFill="1" applyBorder="1" applyAlignment="1">
      <alignment horizontal="center"/>
    </xf>
    <xf numFmtId="3" fontId="16" fillId="0" borderId="43" xfId="0" applyNumberFormat="1" applyFont="1" applyBorder="1" applyAlignment="1">
      <alignment horizontal="center" wrapText="1"/>
    </xf>
    <xf numFmtId="10" fontId="16" fillId="0" borderId="43" xfId="2" applyNumberFormat="1" applyFont="1" applyBorder="1" applyAlignment="1">
      <alignment horizontal="center" wrapText="1"/>
    </xf>
    <xf numFmtId="0" fontId="8" fillId="0" borderId="73" xfId="0" applyFont="1" applyBorder="1"/>
    <xf numFmtId="0" fontId="8" fillId="0" borderId="74" xfId="0" applyFont="1" applyBorder="1" applyAlignment="1">
      <alignment horizontal="center" vertical="center"/>
    </xf>
    <xf numFmtId="0" fontId="8" fillId="0" borderId="74" xfId="0" applyFont="1" applyBorder="1" applyAlignment="1">
      <alignment horizontal="center" vertical="center" wrapText="1"/>
    </xf>
    <xf numFmtId="2" fontId="8" fillId="0" borderId="75" xfId="0" applyNumberFormat="1" applyFont="1" applyBorder="1" applyAlignment="1">
      <alignment vertical="center" wrapText="1"/>
    </xf>
    <xf numFmtId="2" fontId="8" fillId="0" borderId="74" xfId="0" applyNumberFormat="1" applyFont="1" applyBorder="1" applyAlignment="1">
      <alignment vertical="center" wrapText="1"/>
    </xf>
    <xf numFmtId="2" fontId="8" fillId="0" borderId="74" xfId="0" applyNumberFormat="1" applyFont="1" applyBorder="1" applyAlignment="1">
      <alignment horizontal="center" vertical="center"/>
    </xf>
    <xf numFmtId="2" fontId="8" fillId="0" borderId="75" xfId="0" applyNumberFormat="1" applyFont="1" applyBorder="1" applyAlignment="1">
      <alignment horizontal="center"/>
    </xf>
    <xf numFmtId="0" fontId="8" fillId="0" borderId="74" xfId="0" applyFont="1" applyBorder="1" applyAlignment="1">
      <alignment horizontal="center"/>
    </xf>
    <xf numFmtId="0" fontId="8" fillId="0" borderId="75" xfId="0" applyFont="1" applyBorder="1" applyAlignment="1">
      <alignment wrapText="1"/>
    </xf>
    <xf numFmtId="0" fontId="8" fillId="0" borderId="74" xfId="0" applyFont="1" applyBorder="1" applyAlignment="1">
      <alignment wrapText="1"/>
    </xf>
    <xf numFmtId="3" fontId="8" fillId="0" borderId="74" xfId="0" applyNumberFormat="1" applyFont="1" applyBorder="1" applyAlignment="1">
      <alignment horizontal="center" vertical="center"/>
    </xf>
    <xf numFmtId="3" fontId="1" fillId="0" borderId="1" xfId="0" applyNumberFormat="1" applyFont="1" applyBorder="1" applyAlignment="1">
      <alignment horizontal="center" vertical="center"/>
    </xf>
    <xf numFmtId="3" fontId="1" fillId="10" borderId="1" xfId="0" applyNumberFormat="1" applyFont="1" applyFill="1" applyBorder="1" applyAlignment="1">
      <alignment horizontal="center" vertical="center"/>
    </xf>
    <xf numFmtId="3" fontId="1" fillId="10" borderId="1" xfId="0" applyNumberFormat="1" applyFont="1" applyFill="1" applyBorder="1" applyAlignment="1">
      <alignment vertical="center"/>
    </xf>
    <xf numFmtId="3" fontId="15" fillId="0" borderId="8" xfId="0" applyNumberFormat="1" applyFont="1" applyBorder="1" applyAlignment="1">
      <alignment horizontal="center"/>
    </xf>
    <xf numFmtId="3" fontId="15" fillId="0" borderId="13" xfId="0" applyNumberFormat="1" applyFont="1" applyBorder="1" applyAlignment="1">
      <alignment horizontal="center"/>
    </xf>
    <xf numFmtId="3" fontId="1" fillId="8" borderId="1" xfId="0" applyNumberFormat="1" applyFont="1" applyFill="1" applyBorder="1" applyAlignment="1">
      <alignment horizontal="center" vertical="center"/>
    </xf>
    <xf numFmtId="0" fontId="30" fillId="0" borderId="0" xfId="0" applyFont="1" applyBorder="1" applyAlignment="1">
      <alignment horizontal="center"/>
    </xf>
    <xf numFmtId="4" fontId="30" fillId="0" borderId="0" xfId="0" applyNumberFormat="1" applyFont="1" applyBorder="1" applyAlignment="1">
      <alignment horizontal="center"/>
    </xf>
    <xf numFmtId="0" fontId="0" fillId="0" borderId="15" xfId="0" applyFill="1" applyBorder="1"/>
    <xf numFmtId="0" fontId="14" fillId="0" borderId="9" xfId="0" applyFont="1" applyFill="1" applyBorder="1"/>
    <xf numFmtId="4" fontId="1" fillId="0" borderId="10" xfId="0" applyNumberFormat="1" applyFont="1" applyFill="1" applyBorder="1" applyAlignment="1">
      <alignment vertical="center" wrapText="1"/>
    </xf>
    <xf numFmtId="0" fontId="1" fillId="0" borderId="0" xfId="0" applyFont="1" applyBorder="1" applyAlignment="1">
      <alignment horizontal="left" vertical="center"/>
    </xf>
    <xf numFmtId="4" fontId="1" fillId="0" borderId="0" xfId="0" applyNumberFormat="1" applyFont="1" applyBorder="1" applyAlignment="1">
      <alignment horizontal="right" vertical="center"/>
    </xf>
    <xf numFmtId="0" fontId="14" fillId="0" borderId="9" xfId="0" applyFont="1" applyFill="1" applyBorder="1" applyAlignment="1">
      <alignment horizontal="left"/>
    </xf>
    <xf numFmtId="4" fontId="0" fillId="0" borderId="10" xfId="0" applyNumberFormat="1" applyFill="1" applyBorder="1"/>
    <xf numFmtId="4" fontId="0" fillId="0" borderId="8" xfId="0" applyNumberFormat="1" applyFont="1" applyFill="1" applyBorder="1"/>
    <xf numFmtId="10" fontId="15" fillId="0" borderId="3" xfId="2" applyNumberFormat="1" applyFont="1" applyFill="1" applyBorder="1" applyAlignment="1">
      <alignment horizontal="center" vertical="center"/>
    </xf>
    <xf numFmtId="0" fontId="8" fillId="0" borderId="74" xfId="0" applyFont="1" applyBorder="1" applyAlignment="1">
      <alignment horizontal="center" vertical="center"/>
    </xf>
    <xf numFmtId="2" fontId="8" fillId="0" borderId="74" xfId="0" applyNumberFormat="1" applyFont="1" applyBorder="1" applyAlignment="1">
      <alignment horizontal="left"/>
    </xf>
    <xf numFmtId="2" fontId="8" fillId="0" borderId="75" xfId="0" applyNumberFormat="1" applyFont="1" applyBorder="1" applyAlignment="1">
      <alignment horizontal="center" vertical="center" wrapText="1"/>
    </xf>
    <xf numFmtId="2" fontId="8" fillId="0" borderId="74" xfId="0" applyNumberFormat="1" applyFont="1" applyBorder="1" applyAlignment="1">
      <alignment horizontal="center" vertical="center" wrapText="1"/>
    </xf>
    <xf numFmtId="1" fontId="8" fillId="0" borderId="74" xfId="0" applyNumberFormat="1"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3" fontId="8" fillId="0" borderId="74" xfId="0" applyNumberFormat="1" applyFont="1" applyBorder="1" applyAlignment="1">
      <alignment horizontal="center" vertical="center"/>
    </xf>
    <xf numFmtId="0" fontId="8" fillId="4" borderId="1" xfId="0" applyFont="1" applyFill="1" applyBorder="1" applyAlignment="1">
      <alignment horizontal="center" vertical="center" wrapText="1"/>
    </xf>
    <xf numFmtId="0" fontId="8" fillId="4" borderId="14" xfId="0" applyFont="1" applyFill="1" applyBorder="1" applyAlignment="1">
      <alignment horizontal="center" vertical="center"/>
    </xf>
    <xf numFmtId="0" fontId="8" fillId="4" borderId="14" xfId="0" applyFont="1" applyFill="1" applyBorder="1" applyAlignment="1">
      <alignment horizontal="center" vertical="center" wrapText="1"/>
    </xf>
    <xf numFmtId="0" fontId="10" fillId="0" borderId="3" xfId="0" applyFont="1" applyFill="1" applyBorder="1" applyAlignment="1">
      <alignment horizontal="center"/>
    </xf>
    <xf numFmtId="0" fontId="10" fillId="0" borderId="7" xfId="0" applyFont="1" applyFill="1" applyBorder="1" applyAlignment="1">
      <alignment horizontal="center"/>
    </xf>
    <xf numFmtId="0" fontId="10" fillId="0" borderId="4" xfId="0" applyFont="1" applyFill="1" applyBorder="1" applyAlignment="1">
      <alignment horizontal="center"/>
    </xf>
    <xf numFmtId="0" fontId="8" fillId="0" borderId="0" xfId="0" applyFont="1" applyBorder="1" applyAlignment="1">
      <alignment horizontal="center"/>
    </xf>
    <xf numFmtId="0" fontId="8" fillId="0" borderId="74" xfId="0" applyFont="1" applyBorder="1" applyAlignment="1">
      <alignment horizontal="center" vertical="center" wrapText="1"/>
    </xf>
    <xf numFmtId="2" fontId="8" fillId="0" borderId="74" xfId="0" applyNumberFormat="1" applyFont="1" applyBorder="1" applyAlignment="1">
      <alignment horizontal="left" wrapText="1"/>
    </xf>
    <xf numFmtId="0" fontId="8" fillId="0" borderId="0" xfId="0" applyFont="1" applyBorder="1" applyAlignment="1">
      <alignment horizontal="left"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6" borderId="1" xfId="0" applyFont="1" applyFill="1" applyBorder="1" applyAlignment="1">
      <alignment horizontal="center" vertical="center"/>
    </xf>
    <xf numFmtId="0" fontId="17" fillId="2" borderId="0" xfId="0" applyFont="1" applyFill="1" applyAlignment="1">
      <alignment horizontal="center"/>
    </xf>
    <xf numFmtId="0" fontId="11" fillId="3" borderId="0" xfId="0" applyFont="1" applyFill="1" applyAlignment="1">
      <alignment horizontal="center"/>
    </xf>
    <xf numFmtId="0" fontId="6" fillId="0" borderId="0" xfId="0" applyFont="1" applyFill="1" applyAlignment="1">
      <alignment horizontal="right"/>
    </xf>
    <xf numFmtId="0" fontId="6" fillId="0" borderId="0" xfId="0" applyFont="1" applyFill="1" applyAlignment="1">
      <alignment horizontal="right" vertical="top"/>
    </xf>
    <xf numFmtId="0" fontId="8" fillId="0" borderId="3" xfId="0" applyFont="1" applyBorder="1" applyAlignment="1">
      <alignment horizontal="center" vertical="center" wrapText="1"/>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5" fillId="0" borderId="0" xfId="0" applyFont="1" applyFill="1" applyAlignment="1">
      <alignment horizontal="left" vertical="top"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vertical="center" wrapText="1"/>
    </xf>
    <xf numFmtId="0" fontId="1" fillId="0" borderId="3"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 xfId="0" applyFont="1" applyBorder="1" applyAlignment="1">
      <alignment vertical="center"/>
    </xf>
    <xf numFmtId="0" fontId="1" fillId="0" borderId="7"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wrapText="1"/>
    </xf>
    <xf numFmtId="0" fontId="1" fillId="0" borderId="7" xfId="0" applyFont="1" applyBorder="1" applyAlignment="1">
      <alignment vertical="center" wrapText="1"/>
    </xf>
    <xf numFmtId="0" fontId="1" fillId="0" borderId="4" xfId="0" applyFont="1" applyBorder="1" applyAlignment="1">
      <alignment vertical="center" wrapText="1"/>
    </xf>
    <xf numFmtId="0" fontId="1" fillId="0" borderId="13" xfId="0" applyFont="1" applyBorder="1" applyAlignment="1">
      <alignment horizontal="center" vertical="center" wrapText="1"/>
    </xf>
    <xf numFmtId="0" fontId="1" fillId="0" borderId="1" xfId="0" applyFont="1" applyBorder="1" applyAlignment="1">
      <alignment vertical="center"/>
    </xf>
    <xf numFmtId="0" fontId="1" fillId="0" borderId="6"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center"/>
    </xf>
    <xf numFmtId="0" fontId="7" fillId="3" borderId="6" xfId="0" applyFont="1" applyFill="1" applyBorder="1" applyAlignment="1">
      <alignment horizontal="center"/>
    </xf>
    <xf numFmtId="0" fontId="7" fillId="3" borderId="5" xfId="0" applyFont="1" applyFill="1" applyBorder="1" applyAlignment="1">
      <alignment horizontal="center"/>
    </xf>
    <xf numFmtId="0" fontId="7" fillId="3" borderId="8" xfId="0" applyFont="1" applyFill="1" applyBorder="1" applyAlignment="1">
      <alignment horizontal="center"/>
    </xf>
    <xf numFmtId="0" fontId="8" fillId="0" borderId="11" xfId="0" applyFont="1" applyBorder="1" applyAlignment="1">
      <alignment horizontal="center" wrapText="1"/>
    </xf>
    <xf numFmtId="0" fontId="8" fillId="0" borderId="2" xfId="0" applyFont="1" applyBorder="1" applyAlignment="1">
      <alignment horizontal="center"/>
    </xf>
    <xf numFmtId="0" fontId="8" fillId="0" borderId="12" xfId="0" applyFont="1" applyBorder="1" applyAlignment="1">
      <alignment horizontal="center"/>
    </xf>
    <xf numFmtId="0" fontId="8" fillId="0" borderId="11" xfId="0" applyFont="1" applyBorder="1" applyAlignment="1">
      <alignment horizontal="center"/>
    </xf>
    <xf numFmtId="0" fontId="8" fillId="6" borderId="3"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4" xfId="0" applyFont="1" applyFill="1" applyBorder="1" applyAlignment="1">
      <alignment horizontal="center" vertical="center"/>
    </xf>
    <xf numFmtId="0" fontId="8" fillId="0" borderId="1" xfId="0" applyNumberFormat="1" applyFont="1" applyBorder="1" applyAlignment="1">
      <alignment horizontal="center" vertical="center"/>
    </xf>
    <xf numFmtId="10" fontId="8" fillId="0" borderId="1" xfId="0" applyNumberFormat="1" applyFont="1" applyBorder="1" applyAlignment="1">
      <alignment horizontal="center" vertical="center"/>
    </xf>
    <xf numFmtId="10" fontId="8" fillId="0" borderId="3" xfId="0" applyNumberFormat="1"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wrapText="1"/>
    </xf>
    <xf numFmtId="0" fontId="8" fillId="0" borderId="9" xfId="0" applyFont="1" applyBorder="1" applyAlignment="1">
      <alignment horizontal="left" vertical="top" wrapText="1"/>
    </xf>
    <xf numFmtId="0" fontId="8" fillId="0" borderId="0" xfId="0" applyFont="1" applyBorder="1" applyAlignment="1">
      <alignment horizontal="left" vertical="top" wrapText="1"/>
    </xf>
    <xf numFmtId="0" fontId="8" fillId="0" borderId="10" xfId="0" applyFont="1" applyBorder="1" applyAlignment="1">
      <alignment horizontal="left" vertical="top" wrapText="1"/>
    </xf>
    <xf numFmtId="0" fontId="8" fillId="0" borderId="6" xfId="0" applyFont="1" applyBorder="1" applyAlignment="1">
      <alignment horizontal="left" vertical="top" wrapText="1"/>
    </xf>
    <xf numFmtId="0" fontId="8" fillId="0" borderId="5" xfId="0" applyFont="1" applyBorder="1" applyAlignment="1">
      <alignment horizontal="left" vertical="top" wrapText="1"/>
    </xf>
    <xf numFmtId="0" fontId="8" fillId="0" borderId="8" xfId="0" applyFont="1" applyBorder="1" applyAlignment="1">
      <alignment horizontal="left" vertical="top" wrapText="1"/>
    </xf>
    <xf numFmtId="4" fontId="8" fillId="0" borderId="3" xfId="0" applyNumberFormat="1" applyFont="1" applyBorder="1" applyAlignment="1">
      <alignment horizontal="center" vertical="center"/>
    </xf>
    <xf numFmtId="4" fontId="8" fillId="0" borderId="7" xfId="0" applyNumberFormat="1" applyFont="1" applyBorder="1" applyAlignment="1">
      <alignment horizontal="center" vertical="center"/>
    </xf>
    <xf numFmtId="4" fontId="8" fillId="0" borderId="4" xfId="0" applyNumberFormat="1" applyFont="1" applyBorder="1" applyAlignment="1">
      <alignment horizontal="center" vertical="center"/>
    </xf>
    <xf numFmtId="10" fontId="8" fillId="0" borderId="7" xfId="0" applyNumberFormat="1" applyFont="1" applyBorder="1" applyAlignment="1">
      <alignment horizontal="center" vertical="center"/>
    </xf>
    <xf numFmtId="10" fontId="8" fillId="0" borderId="4" xfId="0" applyNumberFormat="1" applyFont="1" applyBorder="1" applyAlignment="1">
      <alignment horizontal="center" vertical="center"/>
    </xf>
    <xf numFmtId="2" fontId="8" fillId="0" borderId="1" xfId="2" applyNumberFormat="1" applyFont="1" applyBorder="1" applyAlignment="1">
      <alignment horizontal="center" vertical="center"/>
    </xf>
    <xf numFmtId="0" fontId="8" fillId="0" borderId="1" xfId="2" applyNumberFormat="1" applyFont="1" applyBorder="1" applyAlignment="1">
      <alignment horizontal="center" vertical="center"/>
    </xf>
    <xf numFmtId="0" fontId="1" fillId="0" borderId="47" xfId="0" applyFont="1" applyFill="1" applyBorder="1" applyAlignment="1">
      <alignment horizontal="left" vertical="center"/>
    </xf>
    <xf numFmtId="0" fontId="1" fillId="0" borderId="7" xfId="0" applyFont="1" applyFill="1" applyBorder="1" applyAlignment="1">
      <alignment horizontal="left" vertical="center"/>
    </xf>
    <xf numFmtId="0" fontId="1" fillId="8" borderId="47" xfId="0" applyFont="1" applyFill="1" applyBorder="1" applyAlignment="1">
      <alignment horizontal="left" vertical="center"/>
    </xf>
    <xf numFmtId="0" fontId="1" fillId="8" borderId="7" xfId="0" applyFont="1" applyFill="1" applyBorder="1" applyAlignment="1">
      <alignment horizontal="left" vertical="center"/>
    </xf>
    <xf numFmtId="0" fontId="1" fillId="8" borderId="47" xfId="0" applyFont="1" applyFill="1" applyBorder="1" applyAlignment="1">
      <alignment horizontal="left" vertical="center" wrapText="1"/>
    </xf>
    <xf numFmtId="0" fontId="1" fillId="8" borderId="7" xfId="0" applyFont="1" applyFill="1" applyBorder="1" applyAlignment="1">
      <alignment horizontal="left" vertical="center" wrapText="1"/>
    </xf>
    <xf numFmtId="0" fontId="21" fillId="0" borderId="52"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30" xfId="0" applyFont="1" applyFill="1" applyBorder="1" applyAlignment="1">
      <alignment horizontal="center" vertical="center"/>
    </xf>
    <xf numFmtId="0" fontId="31" fillId="8" borderId="70" xfId="0" applyFont="1" applyFill="1" applyBorder="1" applyAlignment="1">
      <alignment horizontal="left" vertical="center" wrapText="1"/>
    </xf>
    <xf numFmtId="0" fontId="31" fillId="8" borderId="71" xfId="0" applyFont="1" applyFill="1" applyBorder="1" applyAlignment="1">
      <alignment horizontal="left" vertical="center" wrapText="1"/>
    </xf>
    <xf numFmtId="0" fontId="1" fillId="8" borderId="1" xfId="0" applyFont="1" applyFill="1" applyBorder="1" applyAlignment="1">
      <alignment vertical="center" wrapText="1"/>
    </xf>
    <xf numFmtId="0" fontId="1" fillId="8" borderId="3" xfId="0" applyFont="1" applyFill="1" applyBorder="1" applyAlignment="1">
      <alignment vertical="center" wrapText="1"/>
    </xf>
    <xf numFmtId="0" fontId="1" fillId="8" borderId="3" xfId="0" applyFont="1" applyFill="1" applyBorder="1" applyAlignment="1">
      <alignment vertical="center"/>
    </xf>
    <xf numFmtId="0" fontId="1" fillId="8" borderId="7" xfId="0" applyFont="1" applyFill="1" applyBorder="1" applyAlignment="1">
      <alignment vertical="center"/>
    </xf>
    <xf numFmtId="0" fontId="1" fillId="8" borderId="7" xfId="0" applyFont="1" applyFill="1" applyBorder="1" applyAlignment="1">
      <alignment vertical="center" wrapText="1"/>
    </xf>
    <xf numFmtId="0" fontId="1" fillId="0" borderId="47" xfId="0" applyFont="1" applyFill="1" applyBorder="1" applyAlignment="1">
      <alignment horizontal="left" vertical="center" wrapText="1"/>
    </xf>
    <xf numFmtId="0" fontId="1" fillId="0" borderId="7" xfId="0" applyFont="1" applyFill="1" applyBorder="1" applyAlignment="1">
      <alignment horizontal="left" vertical="center" wrapText="1"/>
    </xf>
    <xf numFmtId="0" fontId="31" fillId="8" borderId="17" xfId="0" applyFont="1" applyFill="1" applyBorder="1" applyAlignment="1">
      <alignment horizontal="left" vertical="center" wrapText="1"/>
    </xf>
    <xf numFmtId="0" fontId="1" fillId="8" borderId="4" xfId="0" applyFont="1" applyFill="1" applyBorder="1" applyAlignment="1">
      <alignment vertical="center"/>
    </xf>
    <xf numFmtId="0" fontId="1" fillId="8" borderId="3" xfId="0" applyFont="1" applyFill="1" applyBorder="1" applyAlignment="1">
      <alignment horizontal="left" vertical="center"/>
    </xf>
    <xf numFmtId="0" fontId="1" fillId="8" borderId="4" xfId="0" applyFont="1" applyFill="1" applyBorder="1" applyAlignment="1">
      <alignment horizontal="left" vertical="center"/>
    </xf>
    <xf numFmtId="0" fontId="1" fillId="8" borderId="53" xfId="0" applyFont="1" applyFill="1" applyBorder="1" applyAlignment="1">
      <alignment horizontal="left" vertical="center" wrapText="1"/>
    </xf>
    <xf numFmtId="0" fontId="22" fillId="0" borderId="22"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18" fillId="8" borderId="22" xfId="0" applyFont="1" applyFill="1" applyBorder="1" applyAlignment="1">
      <alignment horizontal="center" vertical="center" wrapText="1"/>
    </xf>
    <xf numFmtId="0" fontId="18" fillId="8" borderId="19" xfId="0" applyFont="1" applyFill="1" applyBorder="1" applyAlignment="1">
      <alignment horizontal="center" vertical="center" wrapText="1"/>
    </xf>
    <xf numFmtId="0" fontId="18" fillId="8" borderId="35" xfId="0" applyFont="1" applyFill="1" applyBorder="1" applyAlignment="1">
      <alignment horizontal="center" vertical="center" wrapText="1"/>
    </xf>
    <xf numFmtId="0" fontId="18" fillId="8" borderId="31"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62"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36" xfId="0" applyFont="1" applyFill="1" applyBorder="1" applyAlignment="1">
      <alignment horizontal="center" vertical="center"/>
    </xf>
    <xf numFmtId="10" fontId="18" fillId="4" borderId="24" xfId="0" applyNumberFormat="1" applyFont="1" applyFill="1" applyBorder="1" applyAlignment="1">
      <alignment horizontal="center" vertical="center" wrapText="1"/>
    </xf>
    <xf numFmtId="10" fontId="18" fillId="4" borderId="37" xfId="0" applyNumberFormat="1"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19" xfId="0" applyFont="1" applyFill="1" applyBorder="1" applyAlignment="1">
      <alignment horizontal="center" vertical="center"/>
    </xf>
    <xf numFmtId="0" fontId="18" fillId="4" borderId="62"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63" xfId="0" applyFont="1" applyFill="1" applyBorder="1" applyAlignment="1">
      <alignment horizontal="center" vertical="center" wrapText="1"/>
    </xf>
    <xf numFmtId="0" fontId="18" fillId="4" borderId="61" xfId="0" applyFont="1" applyFill="1" applyBorder="1" applyAlignment="1">
      <alignment horizontal="center" vertical="center"/>
    </xf>
    <xf numFmtId="10" fontId="18" fillId="4" borderId="29" xfId="0" applyNumberFormat="1" applyFont="1" applyFill="1" applyBorder="1" applyAlignment="1">
      <alignment horizontal="center" vertical="center" wrapText="1"/>
    </xf>
    <xf numFmtId="10" fontId="18" fillId="4" borderId="39" xfId="0" applyNumberFormat="1" applyFont="1" applyFill="1" applyBorder="1" applyAlignment="1">
      <alignment horizontal="center" vertical="center" wrapText="1"/>
    </xf>
    <xf numFmtId="0" fontId="22" fillId="8" borderId="32" xfId="0" applyFont="1" applyFill="1" applyBorder="1" applyAlignment="1">
      <alignment horizontal="left" vertical="center" wrapText="1"/>
    </xf>
    <xf numFmtId="0" fontId="22" fillId="8" borderId="46" xfId="0" applyFont="1" applyFill="1" applyBorder="1" applyAlignment="1">
      <alignment horizontal="left" vertical="center" wrapText="1"/>
    </xf>
    <xf numFmtId="0" fontId="22" fillId="8" borderId="49" xfId="0" applyFont="1" applyFill="1" applyBorder="1" applyAlignment="1">
      <alignment horizontal="left" vertical="center" wrapText="1"/>
    </xf>
    <xf numFmtId="0" fontId="22" fillId="8" borderId="32" xfId="0" applyFont="1" applyFill="1" applyBorder="1" applyAlignment="1">
      <alignment horizontal="center" vertical="center" wrapText="1"/>
    </xf>
    <xf numFmtId="0" fontId="22" fillId="8" borderId="33" xfId="0" applyFont="1" applyFill="1" applyBorder="1" applyAlignment="1">
      <alignment horizontal="center" vertical="center" wrapText="1"/>
    </xf>
    <xf numFmtId="0" fontId="22" fillId="8" borderId="34" xfId="0" applyFont="1" applyFill="1" applyBorder="1" applyAlignment="1">
      <alignment horizontal="center" vertical="center" wrapText="1"/>
    </xf>
    <xf numFmtId="0" fontId="22" fillId="8" borderId="46"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22" fillId="8" borderId="41" xfId="0" applyFont="1" applyFill="1" applyBorder="1" applyAlignment="1">
      <alignment horizontal="center" vertical="center" wrapText="1"/>
    </xf>
    <xf numFmtId="0" fontId="22" fillId="8" borderId="49" xfId="0" applyFont="1" applyFill="1" applyBorder="1" applyAlignment="1">
      <alignment horizontal="center" vertical="center" wrapText="1"/>
    </xf>
    <xf numFmtId="0" fontId="22" fillId="8" borderId="48"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22" fillId="8" borderId="42" xfId="0" applyFont="1" applyFill="1" applyBorder="1" applyAlignment="1">
      <alignment horizontal="center" vertical="center" wrapText="1"/>
    </xf>
    <xf numFmtId="0" fontId="22" fillId="8" borderId="44" xfId="0" applyFont="1" applyFill="1" applyBorder="1" applyAlignment="1">
      <alignment horizontal="center" vertical="center" wrapText="1"/>
    </xf>
    <xf numFmtId="0" fontId="22" fillId="0" borderId="42"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2" xfId="0" applyFont="1" applyFill="1" applyBorder="1" applyAlignment="1">
      <alignment horizontal="center" vertical="center" wrapText="1"/>
    </xf>
    <xf numFmtId="0" fontId="22" fillId="0" borderId="43" xfId="0" applyFont="1" applyFill="1" applyBorder="1" applyAlignment="1">
      <alignment horizontal="center" vertical="center" wrapText="1"/>
    </xf>
    <xf numFmtId="0" fontId="22" fillId="0" borderId="44" xfId="0" applyFont="1" applyFill="1" applyBorder="1" applyAlignment="1">
      <alignment horizontal="center" vertical="center" wrapText="1"/>
    </xf>
    <xf numFmtId="0" fontId="22" fillId="10" borderId="42" xfId="0" applyFont="1" applyFill="1" applyBorder="1" applyAlignment="1">
      <alignment horizontal="center" vertical="center" wrapText="1"/>
    </xf>
    <xf numFmtId="0" fontId="22" fillId="10" borderId="43" xfId="0" applyFont="1" applyFill="1" applyBorder="1" applyAlignment="1">
      <alignment horizontal="center" vertical="center" wrapText="1"/>
    </xf>
    <xf numFmtId="0" fontId="22" fillId="10" borderId="44"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11" borderId="42" xfId="0" applyFont="1" applyFill="1" applyBorder="1" applyAlignment="1">
      <alignment horizontal="center" vertical="center" wrapText="1"/>
    </xf>
    <xf numFmtId="0" fontId="22" fillId="11" borderId="43" xfId="0" applyFont="1" applyFill="1" applyBorder="1" applyAlignment="1">
      <alignment horizontal="center" vertical="center" wrapText="1"/>
    </xf>
    <xf numFmtId="10" fontId="31" fillId="0" borderId="3" xfId="2" applyNumberFormat="1" applyFont="1" applyBorder="1" applyAlignment="1">
      <alignment horizontal="center"/>
    </xf>
    <xf numFmtId="10" fontId="31" fillId="0" borderId="4" xfId="2" applyNumberFormat="1" applyFont="1" applyBorder="1" applyAlignment="1">
      <alignment horizontal="center"/>
    </xf>
    <xf numFmtId="4" fontId="31" fillId="0" borderId="3" xfId="0" applyNumberFormat="1" applyFont="1" applyBorder="1" applyAlignment="1">
      <alignment horizontal="center"/>
    </xf>
    <xf numFmtId="0" fontId="31" fillId="0" borderId="4" xfId="0" applyFont="1" applyBorder="1" applyAlignment="1">
      <alignment horizontal="center"/>
    </xf>
    <xf numFmtId="0" fontId="1" fillId="0" borderId="11" xfId="0" applyFont="1" applyBorder="1" applyAlignment="1">
      <alignment horizontal="center"/>
    </xf>
    <xf numFmtId="0" fontId="1" fillId="0" borderId="2" xfId="0" applyFont="1" applyBorder="1" applyAlignment="1">
      <alignment horizontal="center"/>
    </xf>
    <xf numFmtId="0" fontId="1" fillId="0" borderId="12" xfId="0" applyFont="1" applyBorder="1" applyAlignment="1">
      <alignment horizontal="center"/>
    </xf>
    <xf numFmtId="0" fontId="28" fillId="8" borderId="42" xfId="0" applyFont="1" applyFill="1" applyBorder="1" applyAlignment="1">
      <alignment horizontal="center" wrapText="1"/>
    </xf>
    <xf numFmtId="0" fontId="28" fillId="8" borderId="43" xfId="0" applyFont="1" applyFill="1" applyBorder="1" applyAlignment="1">
      <alignment horizontal="center" wrapText="1"/>
    </xf>
    <xf numFmtId="0" fontId="28" fillId="8" borderId="44" xfId="0" applyFont="1" applyFill="1" applyBorder="1" applyAlignment="1">
      <alignment horizontal="center" wrapText="1"/>
    </xf>
    <xf numFmtId="0" fontId="31" fillId="4" borderId="42" xfId="0" applyFont="1" applyFill="1" applyBorder="1" applyAlignment="1">
      <alignment horizontal="center" vertical="center" wrapText="1"/>
    </xf>
    <xf numFmtId="0" fontId="31" fillId="4" borderId="44" xfId="0" applyFont="1" applyFill="1" applyBorder="1" applyAlignment="1">
      <alignment horizontal="center" vertical="center" wrapText="1"/>
    </xf>
    <xf numFmtId="9" fontId="31" fillId="0" borderId="6" xfId="2" applyFont="1" applyBorder="1" applyAlignment="1">
      <alignment horizontal="center"/>
    </xf>
    <xf numFmtId="9" fontId="31" fillId="0" borderId="8" xfId="2" applyFont="1" applyBorder="1" applyAlignment="1">
      <alignment horizontal="center"/>
    </xf>
    <xf numFmtId="2" fontId="31" fillId="0" borderId="6" xfId="0" applyNumberFormat="1" applyFont="1" applyBorder="1" applyAlignment="1">
      <alignment horizontal="center"/>
    </xf>
    <xf numFmtId="2" fontId="31" fillId="0" borderId="8" xfId="0" applyNumberFormat="1" applyFont="1" applyBorder="1" applyAlignment="1">
      <alignment horizontal="center"/>
    </xf>
    <xf numFmtId="4" fontId="30" fillId="0" borderId="3" xfId="0" applyNumberFormat="1" applyFont="1" applyBorder="1" applyAlignment="1">
      <alignment horizontal="center"/>
    </xf>
    <xf numFmtId="0" fontId="30" fillId="0" borderId="4" xfId="0" applyFont="1" applyBorder="1" applyAlignment="1">
      <alignment horizontal="center"/>
    </xf>
    <xf numFmtId="0" fontId="30" fillId="0" borderId="3" xfId="0" applyFont="1" applyBorder="1" applyAlignment="1">
      <alignment horizontal="center"/>
    </xf>
    <xf numFmtId="0" fontId="30" fillId="0" borderId="7" xfId="0" applyFont="1" applyBorder="1" applyAlignment="1">
      <alignment horizontal="center"/>
    </xf>
    <xf numFmtId="0" fontId="24" fillId="0" borderId="39" xfId="0" applyFont="1" applyBorder="1" applyAlignment="1">
      <alignment horizontal="left"/>
    </xf>
    <xf numFmtId="0" fontId="24" fillId="0" borderId="48" xfId="0" applyFont="1" applyBorder="1" applyAlignment="1">
      <alignment horizontal="left"/>
    </xf>
    <xf numFmtId="0" fontId="24" fillId="0" borderId="0" xfId="0" applyFont="1" applyBorder="1" applyAlignment="1">
      <alignment horizontal="left"/>
    </xf>
    <xf numFmtId="0" fontId="24" fillId="0" borderId="10" xfId="0" applyFont="1" applyBorder="1" applyAlignment="1">
      <alignment horizontal="left"/>
    </xf>
    <xf numFmtId="0" fontId="1" fillId="8" borderId="1" xfId="0" applyFont="1" applyFill="1" applyBorder="1" applyAlignment="1">
      <alignment vertical="center"/>
    </xf>
    <xf numFmtId="0" fontId="23" fillId="8" borderId="45" xfId="0" applyFont="1" applyFill="1" applyBorder="1" applyAlignment="1">
      <alignment horizontal="center"/>
    </xf>
    <xf numFmtId="0" fontId="23" fillId="8" borderId="56" xfId="0" applyFont="1" applyFill="1" applyBorder="1" applyAlignment="1">
      <alignment horizontal="center"/>
    </xf>
    <xf numFmtId="0" fontId="23" fillId="8" borderId="54" xfId="0" applyFont="1" applyFill="1" applyBorder="1" applyAlignment="1">
      <alignment horizontal="center"/>
    </xf>
    <xf numFmtId="0" fontId="1" fillId="8" borderId="53" xfId="0" applyFont="1" applyFill="1" applyBorder="1" applyAlignment="1">
      <alignment horizontal="left" vertical="center"/>
    </xf>
    <xf numFmtId="0" fontId="21" fillId="8" borderId="52" xfId="0" applyFont="1" applyFill="1" applyBorder="1" applyAlignment="1">
      <alignment horizontal="center" vertical="center"/>
    </xf>
    <xf numFmtId="0" fontId="21" fillId="8" borderId="5" xfId="0" applyFont="1" applyFill="1" applyBorder="1" applyAlignment="1">
      <alignment horizontal="center" vertical="center"/>
    </xf>
    <xf numFmtId="0" fontId="21" fillId="8" borderId="30" xfId="0" applyFont="1" applyFill="1" applyBorder="1" applyAlignment="1">
      <alignment horizontal="center" vertical="center"/>
    </xf>
    <xf numFmtId="0" fontId="15" fillId="8" borderId="47" xfId="0" applyFont="1" applyFill="1" applyBorder="1" applyAlignment="1">
      <alignment horizontal="left" vertical="center"/>
    </xf>
    <xf numFmtId="0" fontId="15" fillId="8" borderId="7" xfId="0" applyFont="1" applyFill="1" applyBorder="1" applyAlignment="1">
      <alignment horizontal="left" vertical="center"/>
    </xf>
    <xf numFmtId="0" fontId="15" fillId="8" borderId="53" xfId="0" applyFont="1" applyFill="1" applyBorder="1" applyAlignment="1">
      <alignment horizontal="left" vertical="center"/>
    </xf>
    <xf numFmtId="0" fontId="1" fillId="8" borderId="47" xfId="0" applyFont="1" applyFill="1" applyBorder="1" applyAlignment="1">
      <alignment horizontal="left"/>
    </xf>
    <xf numFmtId="0" fontId="1" fillId="8" borderId="7" xfId="0" applyFont="1" applyFill="1" applyBorder="1" applyAlignment="1">
      <alignment horizontal="left"/>
    </xf>
    <xf numFmtId="0" fontId="1" fillId="8" borderId="53" xfId="0" applyFont="1" applyFill="1" applyBorder="1" applyAlignment="1">
      <alignment horizontal="left"/>
    </xf>
    <xf numFmtId="0" fontId="20" fillId="2" borderId="0" xfId="0" applyFont="1" applyFill="1" applyAlignment="1">
      <alignment horizontal="center"/>
    </xf>
    <xf numFmtId="0" fontId="19" fillId="0" borderId="0" xfId="0" applyFont="1" applyFill="1" applyAlignment="1">
      <alignment horizontal="right"/>
    </xf>
    <xf numFmtId="0" fontId="25" fillId="0" borderId="0" xfId="0" applyFont="1" applyFill="1" applyAlignment="1">
      <alignment horizontal="left" vertical="top" wrapText="1"/>
    </xf>
    <xf numFmtId="0" fontId="19" fillId="0" borderId="0" xfId="0" applyFont="1" applyFill="1" applyAlignment="1">
      <alignment horizontal="right" vertical="top"/>
    </xf>
    <xf numFmtId="0" fontId="7" fillId="5" borderId="0" xfId="0" applyFont="1" applyFill="1" applyBorder="1" applyAlignment="1">
      <alignment horizontal="left" vertical="center" wrapText="1"/>
    </xf>
    <xf numFmtId="0" fontId="1" fillId="8" borderId="45" xfId="0" applyFont="1" applyFill="1" applyBorder="1" applyAlignment="1">
      <alignment horizontal="left"/>
    </xf>
    <xf numFmtId="0" fontId="1" fillId="8" borderId="56" xfId="0" applyFont="1" applyFill="1" applyBorder="1" applyAlignment="1">
      <alignment horizontal="left"/>
    </xf>
    <xf numFmtId="0" fontId="1" fillId="8" borderId="54" xfId="0" applyFont="1" applyFill="1" applyBorder="1" applyAlignment="1">
      <alignment horizontal="left"/>
    </xf>
    <xf numFmtId="0" fontId="1" fillId="8" borderId="66" xfId="0" applyFont="1" applyFill="1" applyBorder="1" applyAlignment="1">
      <alignment horizontal="left"/>
    </xf>
    <xf numFmtId="0" fontId="1" fillId="8" borderId="2" xfId="0" applyFont="1" applyFill="1" applyBorder="1" applyAlignment="1">
      <alignment horizontal="left"/>
    </xf>
    <xf numFmtId="0" fontId="1" fillId="8" borderId="67" xfId="0" applyFont="1" applyFill="1" applyBorder="1" applyAlignment="1">
      <alignment horizontal="left"/>
    </xf>
    <xf numFmtId="0" fontId="16" fillId="0" borderId="49" xfId="0" applyFont="1" applyBorder="1" applyAlignment="1">
      <alignment horizontal="center" wrapText="1"/>
    </xf>
    <xf numFmtId="0" fontId="16" fillId="0" borderId="48" xfId="0" applyFont="1" applyBorder="1" applyAlignment="1">
      <alignment horizontal="center" wrapText="1"/>
    </xf>
    <xf numFmtId="0" fontId="16" fillId="0" borderId="40" xfId="0" applyFont="1" applyBorder="1" applyAlignment="1">
      <alignment horizontal="center" wrapText="1"/>
    </xf>
    <xf numFmtId="0" fontId="21" fillId="8" borderId="42" xfId="0" applyFont="1" applyFill="1" applyBorder="1" applyAlignment="1">
      <alignment horizontal="center" vertical="center" wrapText="1"/>
    </xf>
    <xf numFmtId="0" fontId="21" fillId="8" borderId="43" xfId="0" applyFont="1" applyFill="1" applyBorder="1" applyAlignment="1">
      <alignment horizontal="center" vertical="center" wrapText="1"/>
    </xf>
    <xf numFmtId="10" fontId="8" fillId="0" borderId="6" xfId="2" applyNumberFormat="1" applyFont="1" applyBorder="1" applyAlignment="1">
      <alignment horizontal="center" vertical="center" wrapText="1"/>
    </xf>
    <xf numFmtId="10" fontId="8" fillId="0" borderId="8" xfId="2"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13" xfId="0" applyFont="1" applyBorder="1" applyAlignment="1">
      <alignment horizontal="center"/>
    </xf>
    <xf numFmtId="0" fontId="26" fillId="2" borderId="42" xfId="0" applyFont="1" applyFill="1" applyBorder="1" applyAlignment="1">
      <alignment horizontal="center"/>
    </xf>
    <xf numFmtId="0" fontId="26" fillId="2" borderId="43" xfId="0" applyFont="1" applyFill="1" applyBorder="1" applyAlignment="1">
      <alignment horizontal="center"/>
    </xf>
    <xf numFmtId="0" fontId="26" fillId="2" borderId="44" xfId="0" applyFont="1" applyFill="1" applyBorder="1" applyAlignment="1">
      <alignment horizontal="center"/>
    </xf>
    <xf numFmtId="0" fontId="2" fillId="5" borderId="42" xfId="0" applyFont="1" applyFill="1" applyBorder="1" applyAlignment="1">
      <alignment horizontal="center"/>
    </xf>
    <xf numFmtId="0" fontId="2" fillId="5" borderId="43" xfId="0" applyFont="1" applyFill="1" applyBorder="1" applyAlignment="1">
      <alignment horizontal="center"/>
    </xf>
    <xf numFmtId="0" fontId="2" fillId="5" borderId="44" xfId="0" applyFont="1" applyFill="1" applyBorder="1" applyAlignment="1">
      <alignment horizontal="center"/>
    </xf>
    <xf numFmtId="0" fontId="27" fillId="3" borderId="42" xfId="0" applyFont="1" applyFill="1" applyBorder="1" applyAlignment="1">
      <alignment horizontal="center"/>
    </xf>
    <xf numFmtId="0" fontId="27" fillId="3" borderId="43" xfId="0" applyFont="1" applyFill="1" applyBorder="1" applyAlignment="1">
      <alignment horizontal="center"/>
    </xf>
    <xf numFmtId="0" fontId="27" fillId="3" borderId="44" xfId="0" applyFont="1" applyFill="1" applyBorder="1" applyAlignment="1">
      <alignment horizontal="center"/>
    </xf>
    <xf numFmtId="0" fontId="7" fillId="5" borderId="42" xfId="0" applyFont="1" applyFill="1" applyBorder="1" applyAlignment="1">
      <alignment horizontal="center"/>
    </xf>
    <xf numFmtId="0" fontId="7" fillId="5" borderId="43" xfId="0" applyFont="1" applyFill="1" applyBorder="1" applyAlignment="1">
      <alignment horizontal="center"/>
    </xf>
    <xf numFmtId="0" fontId="7" fillId="5" borderId="44" xfId="0" applyFont="1" applyFill="1" applyBorder="1" applyAlignment="1">
      <alignment horizontal="center"/>
    </xf>
    <xf numFmtId="0" fontId="6" fillId="0" borderId="22" xfId="0" applyFont="1" applyFill="1" applyBorder="1" applyAlignment="1">
      <alignment horizontal="right"/>
    </xf>
    <xf numFmtId="0" fontId="6" fillId="0" borderId="50" xfId="0" applyFont="1" applyFill="1" applyBorder="1" applyAlignment="1">
      <alignment horizontal="right"/>
    </xf>
    <xf numFmtId="0" fontId="3" fillId="0" borderId="57" xfId="0" applyFont="1" applyFill="1" applyBorder="1" applyAlignment="1">
      <alignment horizontal="center"/>
    </xf>
    <xf numFmtId="0" fontId="3" fillId="0" borderId="58" xfId="0" applyFont="1" applyFill="1" applyBorder="1" applyAlignment="1">
      <alignment horizontal="center"/>
    </xf>
    <xf numFmtId="0" fontId="5" fillId="0" borderId="32" xfId="0" applyFont="1" applyFill="1" applyBorder="1" applyAlignment="1">
      <alignment horizontal="left" vertical="top" wrapText="1"/>
    </xf>
    <xf numFmtId="0" fontId="5" fillId="0" borderId="33"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46"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1"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48" xfId="0" applyFont="1" applyFill="1" applyBorder="1" applyAlignment="1">
      <alignment horizontal="left" vertical="top" wrapText="1"/>
    </xf>
    <xf numFmtId="0" fontId="5" fillId="0" borderId="40" xfId="0" applyFont="1" applyFill="1" applyBorder="1" applyAlignment="1">
      <alignment horizontal="left" vertical="top" wrapText="1"/>
    </xf>
    <xf numFmtId="0" fontId="3" fillId="0" borderId="47" xfId="0" applyFont="1" applyFill="1" applyBorder="1" applyAlignment="1">
      <alignment horizontal="center"/>
    </xf>
    <xf numFmtId="0" fontId="3" fillId="0" borderId="53" xfId="0" applyFont="1" applyFill="1" applyBorder="1" applyAlignment="1">
      <alignment horizontal="center"/>
    </xf>
    <xf numFmtId="0" fontId="6" fillId="0" borderId="16" xfId="0" applyFont="1" applyFill="1" applyBorder="1" applyAlignment="1">
      <alignment horizontal="right"/>
    </xf>
    <xf numFmtId="0" fontId="6" fillId="0" borderId="3" xfId="0" applyFont="1" applyFill="1" applyBorder="1" applyAlignment="1">
      <alignment horizontal="right"/>
    </xf>
    <xf numFmtId="0" fontId="6" fillId="0" borderId="16" xfId="0" applyFont="1" applyFill="1" applyBorder="1" applyAlignment="1">
      <alignment horizontal="right" vertical="top"/>
    </xf>
    <xf numFmtId="0" fontId="6" fillId="0" borderId="3" xfId="0" applyFont="1" applyFill="1" applyBorder="1" applyAlignment="1">
      <alignment horizontal="right" vertical="top"/>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10" fontId="8" fillId="0" borderId="11" xfId="2" applyNumberFormat="1" applyFont="1" applyBorder="1" applyAlignment="1">
      <alignment horizontal="center" vertical="center" wrapText="1"/>
    </xf>
    <xf numFmtId="10" fontId="8" fillId="0" borderId="12" xfId="2" applyNumberFormat="1" applyFont="1" applyBorder="1" applyAlignment="1">
      <alignment horizontal="center" vertical="center" wrapText="1"/>
    </xf>
    <xf numFmtId="10" fontId="8" fillId="0" borderId="14" xfId="2" applyNumberFormat="1" applyFont="1" applyBorder="1" applyAlignment="1">
      <alignment horizontal="center" vertical="center" wrapText="1"/>
    </xf>
    <xf numFmtId="10" fontId="8" fillId="0" borderId="13" xfId="2" applyNumberFormat="1" applyFont="1" applyBorder="1" applyAlignment="1">
      <alignment horizontal="center" vertical="center" wrapText="1"/>
    </xf>
    <xf numFmtId="0" fontId="8" fillId="0" borderId="1" xfId="0" applyFont="1" applyBorder="1" applyAlignment="1">
      <alignment horizontal="center"/>
    </xf>
    <xf numFmtId="0" fontId="8" fillId="0" borderId="1" xfId="0" applyFont="1" applyBorder="1" applyAlignment="1">
      <alignment horizontal="center" vertical="center"/>
    </xf>
    <xf numFmtId="0" fontId="7" fillId="5" borderId="32" xfId="0" applyFont="1" applyFill="1" applyBorder="1" applyAlignment="1">
      <alignment horizontal="center"/>
    </xf>
    <xf numFmtId="0" fontId="7" fillId="5" borderId="33" xfId="0" applyFont="1" applyFill="1" applyBorder="1" applyAlignment="1">
      <alignment horizontal="center"/>
    </xf>
    <xf numFmtId="0" fontId="7" fillId="5" borderId="34" xfId="0" applyFont="1" applyFill="1" applyBorder="1" applyAlignment="1">
      <alignment horizontal="center"/>
    </xf>
    <xf numFmtId="0" fontId="21" fillId="8" borderId="44" xfId="0" applyFont="1" applyFill="1" applyBorder="1" applyAlignment="1">
      <alignment horizontal="center" vertical="center" wrapText="1"/>
    </xf>
    <xf numFmtId="0" fontId="21" fillId="8" borderId="42" xfId="0" applyFont="1" applyFill="1" applyBorder="1" applyAlignment="1">
      <alignment horizontal="center" vertical="center"/>
    </xf>
    <xf numFmtId="0" fontId="21" fillId="8" borderId="44" xfId="0" applyFont="1" applyFill="1" applyBorder="1" applyAlignment="1">
      <alignment horizontal="center" vertical="center"/>
    </xf>
    <xf numFmtId="0" fontId="0" fillId="0" borderId="0" xfId="0" applyAlignment="1">
      <alignment horizont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lee/Documents/A&#209;O%202021/IAFF%202021/IAFF%20DICIEMBRE%20%202021/DICIEMBRE%20%202021%20BID%203618%20Avance%20F&#237;sico%20Financiero%20Desempe&#241;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FF (1)"/>
      <sheetName val="IAFF (2)"/>
      <sheetName val="IAFF (3)"/>
    </sheetNames>
    <sheetDataSet>
      <sheetData sheetId="0">
        <row r="19">
          <cell r="G19">
            <v>106</v>
          </cell>
          <cell r="H19">
            <v>32</v>
          </cell>
          <cell r="K19">
            <v>23136000</v>
          </cell>
          <cell r="L19">
            <v>6245000</v>
          </cell>
        </row>
        <row r="20">
          <cell r="G20">
            <v>86</v>
          </cell>
          <cell r="H20">
            <v>37</v>
          </cell>
          <cell r="K20">
            <v>22113000</v>
          </cell>
          <cell r="L20">
            <v>7805300</v>
          </cell>
        </row>
        <row r="21">
          <cell r="G21">
            <v>57</v>
          </cell>
          <cell r="K21">
            <v>876543</v>
          </cell>
          <cell r="L21">
            <v>0</v>
          </cell>
        </row>
        <row r="22">
          <cell r="G22">
            <v>18</v>
          </cell>
          <cell r="H22">
            <v>0</v>
          </cell>
          <cell r="K22">
            <v>268080</v>
          </cell>
          <cell r="L22">
            <v>0</v>
          </cell>
        </row>
        <row r="23">
          <cell r="G23">
            <v>12</v>
          </cell>
          <cell r="H23">
            <v>12</v>
          </cell>
          <cell r="K23">
            <v>1350000</v>
          </cell>
          <cell r="L23">
            <v>807438.92</v>
          </cell>
        </row>
        <row r="24">
          <cell r="G24">
            <v>538</v>
          </cell>
          <cell r="H24">
            <v>538</v>
          </cell>
          <cell r="K24">
            <v>45134286</v>
          </cell>
          <cell r="L24">
            <v>40323767.299999997</v>
          </cell>
        </row>
        <row r="25">
          <cell r="G25">
            <v>3331</v>
          </cell>
          <cell r="H25">
            <v>2754</v>
          </cell>
          <cell r="K25">
            <v>25974679</v>
          </cell>
          <cell r="L25">
            <v>24179760</v>
          </cell>
        </row>
        <row r="26">
          <cell r="G26">
            <v>1896</v>
          </cell>
          <cell r="H26">
            <v>0</v>
          </cell>
          <cell r="K26">
            <v>44405951</v>
          </cell>
          <cell r="L26">
            <v>0</v>
          </cell>
        </row>
        <row r="27">
          <cell r="G27">
            <v>477261</v>
          </cell>
          <cell r="H27">
            <v>477261</v>
          </cell>
          <cell r="K27">
            <v>8172139</v>
          </cell>
          <cell r="L27">
            <v>8172138.1900000004</v>
          </cell>
        </row>
        <row r="28">
          <cell r="K28">
            <v>12517326</v>
          </cell>
          <cell r="L28">
            <v>2970264.76</v>
          </cell>
        </row>
        <row r="29">
          <cell r="K29">
            <v>977300</v>
          </cell>
          <cell r="L29">
            <v>503376.25</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71"/>
  <sheetViews>
    <sheetView showGridLines="0" view="pageBreakPreview" zoomScale="70" zoomScaleNormal="75" zoomScaleSheetLayoutView="70" zoomScalePageLayoutView="55" workbookViewId="0">
      <selection activeCell="K31" sqref="K31:L31"/>
    </sheetView>
  </sheetViews>
  <sheetFormatPr baseColWidth="10" defaultRowHeight="18.75" x14ac:dyDescent="0.3"/>
  <cols>
    <col min="1" max="1" width="21.7109375" style="3" customWidth="1"/>
    <col min="2" max="2" width="15.140625" style="1" customWidth="1"/>
    <col min="3" max="3" width="25.5703125" style="1" customWidth="1"/>
    <col min="4" max="4" width="16" style="4" customWidth="1"/>
    <col min="5" max="5" width="19.28515625" style="2" customWidth="1"/>
    <col min="6" max="6" width="16.140625" style="2" customWidth="1"/>
    <col min="7" max="7" width="14.42578125" style="2" customWidth="1"/>
    <col min="8" max="8" width="16.140625" style="14" customWidth="1"/>
    <col min="9" max="9" width="16.140625" style="2" customWidth="1"/>
    <col min="10" max="10" width="23.5703125" style="14" customWidth="1"/>
    <col min="11" max="11" width="23" style="2" customWidth="1"/>
    <col min="12" max="12" width="23.5703125" style="1" bestFit="1" customWidth="1"/>
    <col min="13" max="13" width="17.28515625" style="1" customWidth="1"/>
    <col min="14" max="14" width="3.85546875" style="1" customWidth="1"/>
    <col min="15" max="15" width="11.42578125" style="1"/>
    <col min="16" max="16" width="24.7109375" style="1" customWidth="1"/>
    <col min="17" max="17" width="1.140625" style="1" customWidth="1"/>
    <col min="18" max="18" width="3.140625" style="1" customWidth="1"/>
    <col min="19" max="19" width="11.42578125" style="1"/>
    <col min="20" max="20" width="15.5703125" style="1" bestFit="1" customWidth="1"/>
    <col min="21" max="22" width="11.42578125" style="1"/>
    <col min="23" max="23" width="14.7109375" style="1" bestFit="1" customWidth="1"/>
    <col min="24" max="24" width="16.140625" style="1" bestFit="1" customWidth="1"/>
    <col min="25" max="25" width="11.42578125" style="1"/>
    <col min="26" max="26" width="17.85546875" style="1" bestFit="1" customWidth="1"/>
    <col min="27" max="16384" width="11.42578125" style="1"/>
  </cols>
  <sheetData>
    <row r="2" spans="1:17" ht="46.5" customHeight="1" x14ac:dyDescent="0.7">
      <c r="A2" s="553" t="s">
        <v>0</v>
      </c>
      <c r="B2" s="553"/>
      <c r="C2" s="553"/>
      <c r="D2" s="553"/>
      <c r="E2" s="553"/>
      <c r="F2" s="553"/>
      <c r="G2" s="553"/>
      <c r="H2" s="553"/>
      <c r="I2" s="553"/>
      <c r="J2" s="553"/>
      <c r="K2" s="553"/>
      <c r="L2" s="553"/>
      <c r="M2" s="553"/>
      <c r="N2" s="553"/>
      <c r="O2" s="553"/>
      <c r="P2" s="553"/>
    </row>
    <row r="3" spans="1:17" s="5" customFormat="1" ht="7.5" customHeight="1" x14ac:dyDescent="0.3">
      <c r="A3" s="6"/>
      <c r="B3" s="7"/>
      <c r="C3" s="7"/>
      <c r="D3" s="10"/>
      <c r="E3" s="12"/>
      <c r="F3" s="12"/>
      <c r="G3" s="12"/>
      <c r="H3" s="13"/>
      <c r="I3" s="12"/>
      <c r="J3" s="13"/>
      <c r="K3" s="15"/>
      <c r="L3" s="8"/>
      <c r="M3" s="8"/>
      <c r="N3" s="8"/>
      <c r="O3" s="8"/>
      <c r="P3" s="8"/>
    </row>
    <row r="4" spans="1:17" ht="21" x14ac:dyDescent="0.35">
      <c r="A4" s="554" t="s">
        <v>22</v>
      </c>
      <c r="B4" s="554"/>
      <c r="C4" s="554"/>
      <c r="D4" s="554"/>
      <c r="E4" s="554"/>
      <c r="F4" s="554"/>
      <c r="G4" s="554"/>
      <c r="H4" s="554"/>
      <c r="I4" s="554"/>
      <c r="J4" s="554"/>
      <c r="K4" s="554"/>
      <c r="L4" s="554"/>
      <c r="M4" s="554"/>
      <c r="N4" s="554"/>
      <c r="O4" s="554"/>
      <c r="P4" s="554"/>
    </row>
    <row r="5" spans="1:17" ht="8.25" customHeight="1" x14ac:dyDescent="0.35">
      <c r="A5" s="24"/>
      <c r="B5" s="25"/>
      <c r="C5" s="25"/>
      <c r="D5" s="26"/>
      <c r="E5" s="27"/>
      <c r="F5" s="27"/>
      <c r="G5" s="27"/>
      <c r="H5" s="28"/>
      <c r="I5" s="27"/>
      <c r="J5" s="28"/>
      <c r="K5" s="27"/>
      <c r="L5" s="25"/>
      <c r="M5" s="25"/>
      <c r="N5" s="25"/>
      <c r="O5" s="25"/>
      <c r="P5" s="25"/>
    </row>
    <row r="6" spans="1:17" ht="18.75" customHeight="1" x14ac:dyDescent="0.35">
      <c r="A6" s="555" t="s">
        <v>1</v>
      </c>
      <c r="B6" s="555"/>
      <c r="C6" s="78">
        <v>2023</v>
      </c>
      <c r="D6" s="16"/>
      <c r="E6" s="560" t="s">
        <v>8</v>
      </c>
      <c r="F6" s="560"/>
      <c r="G6" s="560"/>
      <c r="H6" s="560"/>
      <c r="I6" s="560"/>
      <c r="J6" s="560"/>
      <c r="K6" s="560"/>
      <c r="L6" s="560"/>
      <c r="M6" s="560"/>
      <c r="N6" s="560"/>
      <c r="O6" s="560"/>
      <c r="P6" s="560"/>
      <c r="Q6" s="21"/>
    </row>
    <row r="7" spans="1:17" ht="18.75" customHeight="1" x14ac:dyDescent="0.35">
      <c r="A7" s="56"/>
      <c r="B7" s="56" t="s">
        <v>20</v>
      </c>
      <c r="C7" s="78" t="s">
        <v>202</v>
      </c>
      <c r="D7" s="16"/>
      <c r="E7" s="560"/>
      <c r="F7" s="560"/>
      <c r="G7" s="560"/>
      <c r="H7" s="560"/>
      <c r="I7" s="560"/>
      <c r="J7" s="560"/>
      <c r="K7" s="560"/>
      <c r="L7" s="560"/>
      <c r="M7" s="560"/>
      <c r="N7" s="560"/>
      <c r="O7" s="560"/>
      <c r="P7" s="560"/>
      <c r="Q7" s="21"/>
    </row>
    <row r="8" spans="1:17" ht="23.25" x14ac:dyDescent="0.35">
      <c r="A8" s="555" t="s">
        <v>3</v>
      </c>
      <c r="B8" s="555"/>
      <c r="C8" s="78">
        <v>11130008</v>
      </c>
      <c r="D8" s="16"/>
      <c r="E8" s="560"/>
      <c r="F8" s="560"/>
      <c r="G8" s="560"/>
      <c r="H8" s="560"/>
      <c r="I8" s="560"/>
      <c r="J8" s="560"/>
      <c r="K8" s="560"/>
      <c r="L8" s="560"/>
      <c r="M8" s="560"/>
      <c r="N8" s="560"/>
      <c r="O8" s="560"/>
      <c r="P8" s="560"/>
      <c r="Q8" s="21"/>
    </row>
    <row r="9" spans="1:17" ht="23.25" x14ac:dyDescent="0.35">
      <c r="A9" s="555" t="s">
        <v>2</v>
      </c>
      <c r="B9" s="555"/>
      <c r="C9" s="78" t="s">
        <v>89</v>
      </c>
      <c r="D9" s="16"/>
      <c r="E9" s="560"/>
      <c r="F9" s="560"/>
      <c r="G9" s="560"/>
      <c r="H9" s="560"/>
      <c r="I9" s="560"/>
      <c r="J9" s="560"/>
      <c r="K9" s="560"/>
      <c r="L9" s="560"/>
      <c r="M9" s="560"/>
      <c r="N9" s="560"/>
      <c r="O9" s="560"/>
      <c r="P9" s="560"/>
      <c r="Q9" s="21"/>
    </row>
    <row r="10" spans="1:17" s="5" customFormat="1" ht="24.75" customHeight="1" x14ac:dyDescent="0.3">
      <c r="A10" s="556" t="s">
        <v>4</v>
      </c>
      <c r="B10" s="556"/>
      <c r="C10" s="78" t="s">
        <v>90</v>
      </c>
      <c r="D10" s="9"/>
      <c r="E10" s="560"/>
      <c r="F10" s="560"/>
      <c r="G10" s="560"/>
      <c r="H10" s="560"/>
      <c r="I10" s="560"/>
      <c r="J10" s="560"/>
      <c r="K10" s="560"/>
      <c r="L10" s="560"/>
      <c r="M10" s="560"/>
      <c r="N10" s="560"/>
      <c r="O10" s="560"/>
      <c r="P10" s="560"/>
      <c r="Q10" s="21"/>
    </row>
    <row r="11" spans="1:17" s="5" customFormat="1" ht="21" customHeight="1" x14ac:dyDescent="0.3">
      <c r="A11" s="57"/>
      <c r="B11" s="57" t="s">
        <v>13</v>
      </c>
      <c r="C11" s="78" t="s">
        <v>91</v>
      </c>
      <c r="D11" s="9"/>
      <c r="E11" s="560"/>
      <c r="F11" s="560"/>
      <c r="G11" s="560"/>
      <c r="H11" s="560"/>
      <c r="I11" s="560"/>
      <c r="J11" s="560"/>
      <c r="K11" s="560"/>
      <c r="L11" s="560"/>
      <c r="M11" s="560"/>
      <c r="N11" s="560"/>
      <c r="O11" s="560"/>
      <c r="P11" s="560"/>
      <c r="Q11" s="21"/>
    </row>
    <row r="12" spans="1:17" s="5" customFormat="1" ht="21" customHeight="1" x14ac:dyDescent="0.3">
      <c r="A12" s="57"/>
      <c r="B12" s="57"/>
      <c r="C12" s="79"/>
      <c r="D12" s="9"/>
      <c r="E12" s="560"/>
      <c r="F12" s="560"/>
      <c r="G12" s="560"/>
      <c r="H12" s="560"/>
      <c r="I12" s="560"/>
      <c r="J12" s="560"/>
      <c r="K12" s="560"/>
      <c r="L12" s="560"/>
      <c r="M12" s="560"/>
      <c r="N12" s="560"/>
      <c r="O12" s="560"/>
      <c r="P12" s="560"/>
      <c r="Q12" s="21"/>
    </row>
    <row r="13" spans="1:17" s="5" customFormat="1" ht="21" customHeight="1" x14ac:dyDescent="0.3">
      <c r="A13" s="23"/>
      <c r="B13" s="23"/>
      <c r="C13" s="11"/>
      <c r="D13" s="9"/>
      <c r="E13" s="560"/>
      <c r="F13" s="560"/>
      <c r="G13" s="560"/>
      <c r="H13" s="560"/>
      <c r="I13" s="560"/>
      <c r="J13" s="560"/>
      <c r="K13" s="560"/>
      <c r="L13" s="560"/>
      <c r="M13" s="560"/>
      <c r="N13" s="560"/>
      <c r="O13" s="560"/>
      <c r="P13" s="560"/>
      <c r="Q13" s="21"/>
    </row>
    <row r="14" spans="1:17" s="5" customFormat="1" ht="7.5" customHeight="1" x14ac:dyDescent="0.3">
      <c r="A14" s="6"/>
      <c r="B14" s="7"/>
      <c r="C14" s="7"/>
      <c r="D14" s="10"/>
      <c r="E14" s="12"/>
      <c r="F14" s="12"/>
      <c r="G14" s="12"/>
      <c r="H14" s="13"/>
      <c r="I14" s="12"/>
      <c r="J14" s="13"/>
      <c r="K14" s="15"/>
      <c r="L14" s="8"/>
      <c r="M14" s="8"/>
      <c r="N14" s="8"/>
      <c r="O14" s="8"/>
      <c r="P14" s="8"/>
    </row>
    <row r="15" spans="1:17" ht="21" x14ac:dyDescent="0.35">
      <c r="A15" s="554" t="s">
        <v>23</v>
      </c>
      <c r="B15" s="554"/>
      <c r="C15" s="554"/>
      <c r="D15" s="554"/>
      <c r="E15" s="554"/>
      <c r="F15" s="554"/>
      <c r="G15" s="554"/>
      <c r="H15" s="554"/>
      <c r="I15" s="554"/>
      <c r="J15" s="554"/>
      <c r="K15" s="554"/>
      <c r="L15" s="554"/>
      <c r="M15" s="554"/>
      <c r="N15" s="554"/>
      <c r="O15" s="554"/>
      <c r="P15" s="554"/>
    </row>
    <row r="16" spans="1:17" ht="8.25" customHeight="1" x14ac:dyDescent="0.35">
      <c r="A16" s="24"/>
      <c r="B16" s="25"/>
      <c r="C16" s="25"/>
      <c r="D16" s="26"/>
      <c r="E16" s="27"/>
      <c r="F16" s="27"/>
      <c r="G16" s="27"/>
      <c r="H16" s="28"/>
      <c r="I16" s="27"/>
      <c r="J16" s="28"/>
      <c r="K16" s="27"/>
      <c r="L16" s="25"/>
      <c r="M16" s="25"/>
      <c r="N16" s="25"/>
      <c r="O16" s="25"/>
      <c r="P16" s="25"/>
    </row>
    <row r="17" spans="1:32" ht="42" x14ac:dyDescent="0.35">
      <c r="A17" s="75" t="s">
        <v>24</v>
      </c>
      <c r="B17" s="557" t="s">
        <v>21</v>
      </c>
      <c r="C17" s="561"/>
      <c r="D17" s="562"/>
      <c r="E17" s="55" t="s">
        <v>25</v>
      </c>
      <c r="F17" s="557" t="s">
        <v>26</v>
      </c>
      <c r="G17" s="558"/>
      <c r="H17" s="558"/>
      <c r="I17" s="559"/>
      <c r="J17" s="557" t="s">
        <v>27</v>
      </c>
      <c r="K17" s="558"/>
      <c r="L17" s="558"/>
      <c r="M17" s="559"/>
      <c r="N17" s="557" t="s">
        <v>28</v>
      </c>
      <c r="O17" s="558"/>
      <c r="P17" s="559"/>
      <c r="AD17" s="1">
        <v>15000</v>
      </c>
      <c r="AF17" s="1">
        <v>25250</v>
      </c>
    </row>
    <row r="18" spans="1:32" ht="50.25" customHeight="1" x14ac:dyDescent="0.3">
      <c r="A18" s="403" t="s">
        <v>103</v>
      </c>
      <c r="B18" s="404"/>
      <c r="C18" s="405"/>
      <c r="D18" s="402"/>
      <c r="E18" s="403"/>
      <c r="F18" s="402" t="s">
        <v>9</v>
      </c>
      <c r="G18" s="403" t="s">
        <v>10</v>
      </c>
      <c r="H18" s="403" t="s">
        <v>11</v>
      </c>
      <c r="I18" s="403" t="s">
        <v>12</v>
      </c>
      <c r="J18" s="403" t="s">
        <v>9</v>
      </c>
      <c r="K18" s="403" t="s">
        <v>10</v>
      </c>
      <c r="L18" s="403" t="s">
        <v>11</v>
      </c>
      <c r="M18" s="403" t="s">
        <v>12</v>
      </c>
      <c r="N18" s="529" t="s">
        <v>182</v>
      </c>
      <c r="O18" s="530"/>
      <c r="P18" s="531"/>
      <c r="AD18" s="1">
        <v>21900</v>
      </c>
      <c r="AF18" s="1">
        <v>25250</v>
      </c>
    </row>
    <row r="19" spans="1:32" ht="39.75" customHeight="1" x14ac:dyDescent="0.3">
      <c r="A19" s="570" t="s">
        <v>92</v>
      </c>
      <c r="B19" s="566" t="s">
        <v>98</v>
      </c>
      <c r="C19" s="566"/>
      <c r="D19" s="566"/>
      <c r="E19" s="166" t="s">
        <v>140</v>
      </c>
      <c r="F19" s="273">
        <f>320+3311</f>
        <v>3631</v>
      </c>
      <c r="G19" s="507">
        <v>3586</v>
      </c>
      <c r="H19" s="507">
        <f>735+116+211+227+813+529+263</f>
        <v>2894</v>
      </c>
      <c r="I19" s="428">
        <f>H19/G19*100</f>
        <v>80.702732849972108</v>
      </c>
      <c r="J19" s="174">
        <f>Hoja1!C8</f>
        <v>259455000</v>
      </c>
      <c r="K19" s="448">
        <f>Hoja1!C8</f>
        <v>259455000</v>
      </c>
      <c r="L19" s="167">
        <f>SUM(Hoja1!D4:D7)</f>
        <v>209144180.31</v>
      </c>
      <c r="M19" s="374">
        <f>L19/K19</f>
        <v>0.80609038295658209</v>
      </c>
      <c r="N19" s="532"/>
      <c r="O19" s="533"/>
      <c r="P19" s="534"/>
      <c r="Z19" s="169" t="e">
        <f>#REF!-K33</f>
        <v>#REF!</v>
      </c>
      <c r="AD19" s="1">
        <v>15000</v>
      </c>
      <c r="AF19" s="1">
        <v>25250</v>
      </c>
    </row>
    <row r="20" spans="1:32" ht="39.75" customHeight="1" x14ac:dyDescent="0.3">
      <c r="A20" s="571"/>
      <c r="B20" s="566" t="s">
        <v>190</v>
      </c>
      <c r="C20" s="566"/>
      <c r="D20" s="566"/>
      <c r="E20" s="399" t="s">
        <v>97</v>
      </c>
      <c r="F20" s="273">
        <f>188+162</f>
        <v>350</v>
      </c>
      <c r="G20" s="507">
        <v>569</v>
      </c>
      <c r="H20" s="507">
        <v>241</v>
      </c>
      <c r="I20" s="428">
        <f>H20/G20*100</f>
        <v>42.355008787346222</v>
      </c>
      <c r="J20" s="174">
        <f>Hoja1!C11+Hoja1!C14</f>
        <v>73429750</v>
      </c>
      <c r="K20" s="448">
        <v>78444220</v>
      </c>
      <c r="L20" s="167">
        <f>Hoja1!D11+Hoja1!D14+Hoja1!D12</f>
        <v>64866140</v>
      </c>
      <c r="M20" s="374">
        <f>L20/K20</f>
        <v>0.82690783336235607</v>
      </c>
      <c r="N20" s="532"/>
      <c r="O20" s="533"/>
      <c r="P20" s="534"/>
      <c r="T20" s="507">
        <f>25+25+34+7+17+24+120</f>
        <v>252</v>
      </c>
      <c r="Z20" s="169"/>
      <c r="AD20" s="1">
        <v>21900</v>
      </c>
      <c r="AF20" s="1">
        <v>25250</v>
      </c>
    </row>
    <row r="21" spans="1:32" ht="39.75" hidden="1" customHeight="1" x14ac:dyDescent="0.3">
      <c r="A21" s="571"/>
      <c r="B21" s="579"/>
      <c r="C21" s="579"/>
      <c r="D21" s="579"/>
      <c r="E21" s="470"/>
      <c r="F21" s="273"/>
      <c r="G21" s="507"/>
      <c r="H21" s="507"/>
      <c r="I21" s="428"/>
      <c r="J21" s="174"/>
      <c r="K21" s="448"/>
      <c r="L21" s="167"/>
      <c r="M21" s="374"/>
      <c r="N21" s="532"/>
      <c r="O21" s="533"/>
      <c r="P21" s="534"/>
      <c r="Z21" s="169"/>
    </row>
    <row r="22" spans="1:32" ht="39.75" customHeight="1" x14ac:dyDescent="0.3">
      <c r="A22" s="571"/>
      <c r="B22" s="471" t="s">
        <v>191</v>
      </c>
      <c r="C22" s="472"/>
      <c r="D22" s="473"/>
      <c r="E22" s="470" t="s">
        <v>192</v>
      </c>
      <c r="F22" s="273">
        <v>0</v>
      </c>
      <c r="G22" s="507">
        <v>150000</v>
      </c>
      <c r="H22" s="507">
        <v>0</v>
      </c>
      <c r="I22" s="428">
        <v>0</v>
      </c>
      <c r="J22" s="174">
        <f>Hoja1!C13</f>
        <v>29901259</v>
      </c>
      <c r="K22" s="448">
        <f>J22</f>
        <v>29901259</v>
      </c>
      <c r="L22" s="167">
        <v>0</v>
      </c>
      <c r="M22" s="374">
        <f>L22/K22</f>
        <v>0</v>
      </c>
      <c r="N22" s="532"/>
      <c r="O22" s="533"/>
      <c r="P22" s="534"/>
      <c r="Z22" s="169"/>
    </row>
    <row r="23" spans="1:32" ht="39.75" customHeight="1" x14ac:dyDescent="0.3">
      <c r="A23" s="571"/>
      <c r="B23" s="171" t="s">
        <v>142</v>
      </c>
      <c r="C23" s="172"/>
      <c r="D23" s="173"/>
      <c r="E23" s="168" t="s">
        <v>93</v>
      </c>
      <c r="F23" s="273">
        <v>1</v>
      </c>
      <c r="G23" s="507">
        <v>1</v>
      </c>
      <c r="H23" s="507">
        <v>0</v>
      </c>
      <c r="I23" s="58">
        <v>0</v>
      </c>
      <c r="J23" s="174">
        <f>Hoja1!C18</f>
        <v>13802351</v>
      </c>
      <c r="K23" s="448">
        <f>Hoja1!C18</f>
        <v>13802351</v>
      </c>
      <c r="L23" s="167">
        <v>0</v>
      </c>
      <c r="M23" s="374">
        <v>0</v>
      </c>
      <c r="N23" s="532"/>
      <c r="O23" s="533"/>
      <c r="P23" s="534"/>
      <c r="AD23" s="1">
        <v>15000</v>
      </c>
      <c r="AF23" s="1">
        <v>25250</v>
      </c>
    </row>
    <row r="24" spans="1:32" ht="39.75" customHeight="1" x14ac:dyDescent="0.3">
      <c r="A24" s="571"/>
      <c r="B24" s="567" t="s">
        <v>147</v>
      </c>
      <c r="C24" s="568"/>
      <c r="D24" s="569"/>
      <c r="E24" s="170" t="s">
        <v>93</v>
      </c>
      <c r="F24" s="273">
        <v>319</v>
      </c>
      <c r="G24" s="507">
        <v>319</v>
      </c>
      <c r="H24" s="507">
        <v>0</v>
      </c>
      <c r="I24" s="58">
        <v>0</v>
      </c>
      <c r="J24" s="174">
        <f>Hoja1!C61</f>
        <v>24171233</v>
      </c>
      <c r="K24" s="448">
        <f>J24</f>
        <v>24171233</v>
      </c>
      <c r="L24" s="167">
        <f>SUM(Hoja1!D61)</f>
        <v>7107198.8799999999</v>
      </c>
      <c r="M24" s="374">
        <f>L24/K24</f>
        <v>0.29403542963654355</v>
      </c>
      <c r="N24" s="532"/>
      <c r="O24" s="533"/>
      <c r="P24" s="534"/>
      <c r="AD24" s="1">
        <v>21900</v>
      </c>
      <c r="AF24" s="1">
        <v>25250</v>
      </c>
    </row>
    <row r="25" spans="1:32" ht="38.25" customHeight="1" x14ac:dyDescent="0.3">
      <c r="A25" s="406" t="s">
        <v>110</v>
      </c>
      <c r="B25" s="353"/>
      <c r="C25" s="354"/>
      <c r="D25" s="355"/>
      <c r="E25" s="356"/>
      <c r="F25" s="508"/>
      <c r="G25" s="508"/>
      <c r="H25" s="508"/>
      <c r="I25" s="187"/>
      <c r="J25" s="262"/>
      <c r="K25" s="262"/>
      <c r="L25" s="187"/>
      <c r="M25" s="375"/>
      <c r="N25" s="532"/>
      <c r="O25" s="533"/>
      <c r="P25" s="534"/>
      <c r="AD25" s="1">
        <v>21000</v>
      </c>
      <c r="AF25" s="1">
        <v>35999.65</v>
      </c>
    </row>
    <row r="26" spans="1:32" ht="41.25" hidden="1" customHeight="1" x14ac:dyDescent="0.3">
      <c r="A26" s="570" t="s">
        <v>100</v>
      </c>
      <c r="B26" s="572"/>
      <c r="C26" s="573"/>
      <c r="D26" s="574"/>
      <c r="E26" s="168"/>
      <c r="F26" s="273"/>
      <c r="G26" s="507"/>
      <c r="H26" s="507"/>
      <c r="I26" s="428"/>
      <c r="J26" s="174"/>
      <c r="K26" s="448">
        <f>J26</f>
        <v>0</v>
      </c>
      <c r="L26" s="167"/>
      <c r="M26" s="374"/>
      <c r="N26" s="532"/>
      <c r="O26" s="533"/>
      <c r="P26" s="534"/>
      <c r="AD26" s="1">
        <v>15000</v>
      </c>
      <c r="AF26" s="1">
        <v>35999.65</v>
      </c>
    </row>
    <row r="27" spans="1:32" ht="41.25" customHeight="1" x14ac:dyDescent="0.3">
      <c r="A27" s="571"/>
      <c r="B27" s="563" t="s">
        <v>193</v>
      </c>
      <c r="C27" s="564"/>
      <c r="D27" s="565"/>
      <c r="E27" s="444" t="s">
        <v>93</v>
      </c>
      <c r="F27" s="507">
        <v>0</v>
      </c>
      <c r="G27" s="507">
        <v>2179805</v>
      </c>
      <c r="H27" s="507">
        <v>0</v>
      </c>
      <c r="I27" s="58">
        <v>0</v>
      </c>
      <c r="J27" s="174">
        <f>Hoja1!C25</f>
        <v>16404110</v>
      </c>
      <c r="K27" s="448">
        <f>Hoja1!C33+Hoja1!C47</f>
        <v>31019395</v>
      </c>
      <c r="L27" s="167">
        <v>0</v>
      </c>
      <c r="M27" s="374">
        <v>0</v>
      </c>
      <c r="N27" s="532"/>
      <c r="O27" s="533"/>
      <c r="P27" s="534"/>
    </row>
    <row r="28" spans="1:32" ht="18.75" customHeight="1" x14ac:dyDescent="0.3">
      <c r="A28" s="571"/>
      <c r="B28" s="171" t="s">
        <v>145</v>
      </c>
      <c r="C28" s="172"/>
      <c r="D28" s="173"/>
      <c r="E28" s="168" t="s">
        <v>96</v>
      </c>
      <c r="F28" s="507">
        <v>0</v>
      </c>
      <c r="G28" s="507">
        <v>0</v>
      </c>
      <c r="H28" s="507">
        <v>0</v>
      </c>
      <c r="I28" s="58">
        <v>0</v>
      </c>
      <c r="J28" s="174">
        <v>0</v>
      </c>
      <c r="K28" s="448">
        <f>Hoja1!C66</f>
        <v>640000</v>
      </c>
      <c r="L28" s="167">
        <f>Hoja1!D66</f>
        <v>20000</v>
      </c>
      <c r="M28" s="374">
        <f>L28/K28</f>
        <v>3.125E-2</v>
      </c>
      <c r="N28" s="532"/>
      <c r="O28" s="533"/>
      <c r="P28" s="534"/>
      <c r="AD28" s="1">
        <v>21900</v>
      </c>
      <c r="AF28" s="1">
        <v>35999.65</v>
      </c>
    </row>
    <row r="29" spans="1:32" ht="36" customHeight="1" x14ac:dyDescent="0.3">
      <c r="A29" s="578"/>
      <c r="B29" s="563" t="s">
        <v>139</v>
      </c>
      <c r="C29" s="564"/>
      <c r="D29" s="565"/>
      <c r="E29" s="168" t="s">
        <v>120</v>
      </c>
      <c r="F29" s="507">
        <v>1265</v>
      </c>
      <c r="G29" s="507">
        <v>1307</v>
      </c>
      <c r="H29" s="507">
        <v>0</v>
      </c>
      <c r="I29" s="428">
        <v>0</v>
      </c>
      <c r="J29" s="174">
        <f>Hoja1!C71</f>
        <v>2288000</v>
      </c>
      <c r="K29" s="448">
        <f>J29</f>
        <v>2288000</v>
      </c>
      <c r="L29" s="167">
        <f>Hoja1!D69</f>
        <v>1088560</v>
      </c>
      <c r="M29" s="374">
        <f>L29/K29</f>
        <v>0.47576923076923078</v>
      </c>
      <c r="N29" s="532"/>
      <c r="O29" s="533"/>
      <c r="P29" s="534"/>
      <c r="AD29" s="1">
        <v>15000</v>
      </c>
      <c r="AF29" s="1">
        <v>35999.65</v>
      </c>
    </row>
    <row r="30" spans="1:32" x14ac:dyDescent="0.3">
      <c r="A30" s="407" t="s">
        <v>114</v>
      </c>
      <c r="B30" s="357"/>
      <c r="C30" s="358"/>
      <c r="D30" s="359"/>
      <c r="E30" s="356"/>
      <c r="F30" s="509"/>
      <c r="G30" s="509"/>
      <c r="H30" s="509"/>
      <c r="I30" s="187"/>
      <c r="J30" s="262"/>
      <c r="K30" s="262"/>
      <c r="L30" s="356"/>
      <c r="M30" s="375"/>
      <c r="N30" s="532"/>
      <c r="O30" s="533"/>
      <c r="P30" s="534"/>
      <c r="AD30" s="1">
        <v>21900</v>
      </c>
      <c r="AF30" s="1">
        <v>10000</v>
      </c>
    </row>
    <row r="31" spans="1:32" ht="47.25" customHeight="1" x14ac:dyDescent="0.3">
      <c r="A31" s="400" t="s">
        <v>94</v>
      </c>
      <c r="B31" s="563" t="s">
        <v>95</v>
      </c>
      <c r="C31" s="564"/>
      <c r="D31" s="565"/>
      <c r="E31" s="168" t="s">
        <v>96</v>
      </c>
      <c r="F31" s="507">
        <v>0</v>
      </c>
      <c r="G31" s="507">
        <v>0</v>
      </c>
      <c r="H31" s="507">
        <v>0</v>
      </c>
      <c r="I31" s="58">
        <v>0</v>
      </c>
      <c r="J31" s="174">
        <f>SUM(Hoja1!C74:C89)</f>
        <v>9057347</v>
      </c>
      <c r="K31" s="448">
        <f>J31</f>
        <v>9057347</v>
      </c>
      <c r="L31" s="167">
        <f>Hoja1!D91</f>
        <v>1222272.2000000002</v>
      </c>
      <c r="M31" s="374">
        <f>L31/K31</f>
        <v>0.13494814761982732</v>
      </c>
      <c r="N31" s="532"/>
      <c r="O31" s="533"/>
      <c r="P31" s="534"/>
      <c r="AD31" s="1">
        <v>21000</v>
      </c>
      <c r="AF31" s="1">
        <f>SUM(AF17:AF30)</f>
        <v>305498.59999999998</v>
      </c>
    </row>
    <row r="32" spans="1:32" ht="47.25" customHeight="1" x14ac:dyDescent="0.3">
      <c r="A32" s="401"/>
      <c r="B32" s="575" t="s">
        <v>189</v>
      </c>
      <c r="C32" s="576"/>
      <c r="D32" s="577"/>
      <c r="E32" s="478" t="s">
        <v>96</v>
      </c>
      <c r="F32" s="507">
        <v>0</v>
      </c>
      <c r="G32" s="507">
        <v>0</v>
      </c>
      <c r="H32" s="507">
        <v>0</v>
      </c>
      <c r="I32" s="58">
        <v>0</v>
      </c>
      <c r="J32" s="376">
        <v>96520950</v>
      </c>
      <c r="K32" s="448">
        <f>Hoja1!C90</f>
        <v>0</v>
      </c>
      <c r="L32" s="167">
        <v>0</v>
      </c>
      <c r="M32" s="374">
        <v>0</v>
      </c>
      <c r="N32" s="532"/>
      <c r="O32" s="533"/>
      <c r="P32" s="534"/>
      <c r="AD32" s="1">
        <f>SUM(AD17:AD31)</f>
        <v>226500</v>
      </c>
    </row>
    <row r="33" spans="1:16" x14ac:dyDescent="0.3">
      <c r="A33" s="164"/>
      <c r="B33" s="18"/>
      <c r="C33" s="60"/>
      <c r="D33" s="59"/>
      <c r="E33" s="22"/>
      <c r="F33" s="510">
        <f>SUM(F19:F32)</f>
        <v>5566</v>
      </c>
      <c r="G33" s="511">
        <f>SUM(G19:G32)</f>
        <v>2335587</v>
      </c>
      <c r="H33" s="511">
        <f>SUM(H19:H32)</f>
        <v>3135</v>
      </c>
      <c r="I33" s="429">
        <f>H33/G33*100</f>
        <v>0.13422749826917174</v>
      </c>
      <c r="J33" s="175">
        <f>SUM(J19:J32)</f>
        <v>525030000</v>
      </c>
      <c r="K33" s="175">
        <f>SUM(K19:K32)</f>
        <v>448778805</v>
      </c>
      <c r="L33" s="391">
        <f>SUM(L19:L32)</f>
        <v>283448351.38999999</v>
      </c>
      <c r="M33" s="392">
        <f>L33/K33</f>
        <v>0.63159923827062192</v>
      </c>
      <c r="N33" s="60"/>
      <c r="O33" s="60"/>
      <c r="P33" s="59"/>
    </row>
    <row r="34" spans="1:16" s="5" customFormat="1" ht="7.5" customHeight="1" x14ac:dyDescent="0.35">
      <c r="A34" s="29"/>
      <c r="B34" s="30"/>
      <c r="C34" s="30"/>
      <c r="D34" s="31"/>
      <c r="E34" s="32"/>
      <c r="F34" s="32"/>
      <c r="G34" s="32"/>
      <c r="H34" s="33"/>
      <c r="I34" s="32"/>
      <c r="J34" s="33"/>
      <c r="K34" s="34"/>
      <c r="L34" s="35"/>
      <c r="M34" s="165"/>
      <c r="N34" s="35"/>
      <c r="O34" s="35"/>
      <c r="P34" s="35"/>
    </row>
    <row r="35" spans="1:16" ht="21" x14ac:dyDescent="0.35">
      <c r="A35" s="554" t="s">
        <v>29</v>
      </c>
      <c r="B35" s="554"/>
      <c r="C35" s="554"/>
      <c r="D35" s="554"/>
      <c r="E35" s="554"/>
      <c r="F35" s="554"/>
      <c r="G35" s="554"/>
      <c r="H35" s="554"/>
      <c r="I35" s="554"/>
      <c r="J35" s="554"/>
      <c r="K35" s="554"/>
      <c r="L35" s="554"/>
      <c r="M35" s="554"/>
      <c r="N35" s="554"/>
      <c r="O35" s="554"/>
      <c r="P35" s="554"/>
    </row>
    <row r="36" spans="1:16" ht="8.25" customHeight="1" x14ac:dyDescent="0.35">
      <c r="A36" s="24"/>
      <c r="B36" s="25"/>
      <c r="C36" s="25"/>
      <c r="D36" s="26"/>
      <c r="E36" s="27"/>
      <c r="F36" s="27"/>
      <c r="G36" s="27"/>
      <c r="H36" s="28"/>
      <c r="I36" s="27"/>
      <c r="J36" s="28"/>
      <c r="K36" s="27"/>
      <c r="L36" s="25"/>
      <c r="M36" s="25"/>
      <c r="N36" s="25"/>
      <c r="O36" s="25"/>
      <c r="P36" s="25"/>
    </row>
    <row r="37" spans="1:16" ht="29.25" customHeight="1" x14ac:dyDescent="0.35">
      <c r="A37" s="76"/>
      <c r="B37" s="77"/>
      <c r="C37" s="77"/>
      <c r="D37" s="77"/>
      <c r="E37" s="77"/>
      <c r="F37" s="77"/>
      <c r="G37" s="77"/>
      <c r="H37" s="77"/>
      <c r="I37" s="539" t="s">
        <v>19</v>
      </c>
      <c r="J37" s="540"/>
      <c r="K37" s="540"/>
      <c r="L37" s="540"/>
      <c r="M37" s="540"/>
      <c r="N37" s="540"/>
      <c r="O37" s="540"/>
      <c r="P37" s="541"/>
    </row>
    <row r="38" spans="1:16" ht="60" customHeight="1" x14ac:dyDescent="0.3">
      <c r="A38" s="536" t="s">
        <v>30</v>
      </c>
      <c r="B38" s="536"/>
      <c r="C38" s="536" t="s">
        <v>31</v>
      </c>
      <c r="D38" s="536"/>
      <c r="E38" s="536"/>
      <c r="F38" s="536"/>
      <c r="G38" s="536" t="s">
        <v>51</v>
      </c>
      <c r="H38" s="536"/>
      <c r="I38" s="536" t="s">
        <v>52</v>
      </c>
      <c r="J38" s="536"/>
      <c r="K38" s="536" t="s">
        <v>53</v>
      </c>
      <c r="L38" s="536" t="s">
        <v>54</v>
      </c>
      <c r="M38" s="536" t="s">
        <v>55</v>
      </c>
      <c r="N38" s="536"/>
      <c r="O38" s="536"/>
      <c r="P38" s="536" t="s">
        <v>56</v>
      </c>
    </row>
    <row r="39" spans="1:16" ht="46.5" customHeight="1" thickBot="1" x14ac:dyDescent="0.35">
      <c r="A39" s="538"/>
      <c r="B39" s="538"/>
      <c r="C39" s="538"/>
      <c r="D39" s="538"/>
      <c r="E39" s="538"/>
      <c r="F39" s="538"/>
      <c r="G39" s="538"/>
      <c r="H39" s="538"/>
      <c r="I39" s="538"/>
      <c r="J39" s="538"/>
      <c r="K39" s="537"/>
      <c r="L39" s="537"/>
      <c r="M39" s="538"/>
      <c r="N39" s="538"/>
      <c r="O39" s="538"/>
      <c r="P39" s="538"/>
    </row>
    <row r="40" spans="1:16" ht="36" customHeight="1" thickTop="1" thickBot="1" x14ac:dyDescent="0.4">
      <c r="A40" s="526" t="s">
        <v>92</v>
      </c>
      <c r="B40" s="527"/>
      <c r="C40" s="525" t="s">
        <v>98</v>
      </c>
      <c r="D40" s="525"/>
      <c r="E40" s="525"/>
      <c r="F40" s="525"/>
      <c r="G40" s="524">
        <f>G19</f>
        <v>3586</v>
      </c>
      <c r="H40" s="524"/>
      <c r="I40" s="528">
        <f>G40</f>
        <v>3586</v>
      </c>
      <c r="J40" s="528"/>
      <c r="K40" s="497">
        <f>G40</f>
        <v>3586</v>
      </c>
      <c r="L40" s="497">
        <f>H19</f>
        <v>2894</v>
      </c>
      <c r="M40" s="524" t="s">
        <v>183</v>
      </c>
      <c r="N40" s="524"/>
      <c r="O40" s="524"/>
      <c r="P40" s="496"/>
    </row>
    <row r="41" spans="1:16" ht="36" customHeight="1" thickTop="1" thickBot="1" x14ac:dyDescent="0.4">
      <c r="A41" s="526"/>
      <c r="B41" s="527"/>
      <c r="C41" s="525" t="s">
        <v>144</v>
      </c>
      <c r="D41" s="525"/>
      <c r="E41" s="525"/>
      <c r="F41" s="525"/>
      <c r="G41" s="524">
        <f>G20</f>
        <v>569</v>
      </c>
      <c r="H41" s="524"/>
      <c r="I41" s="528">
        <f>G41</f>
        <v>569</v>
      </c>
      <c r="J41" s="528"/>
      <c r="K41" s="497">
        <f>G41</f>
        <v>569</v>
      </c>
      <c r="L41" s="498">
        <f>H20</f>
        <v>241</v>
      </c>
      <c r="M41" s="524" t="s">
        <v>183</v>
      </c>
      <c r="N41" s="524"/>
      <c r="O41" s="524"/>
      <c r="P41" s="496"/>
    </row>
    <row r="42" spans="1:16" ht="36" customHeight="1" thickTop="1" thickBot="1" x14ac:dyDescent="0.4">
      <c r="A42" s="526"/>
      <c r="B42" s="527"/>
      <c r="C42" s="525" t="s">
        <v>191</v>
      </c>
      <c r="D42" s="525"/>
      <c r="E42" s="525"/>
      <c r="F42" s="525"/>
      <c r="G42" s="524">
        <f>G22</f>
        <v>150000</v>
      </c>
      <c r="H42" s="524"/>
      <c r="I42" s="528">
        <f>G42</f>
        <v>150000</v>
      </c>
      <c r="J42" s="528"/>
      <c r="K42" s="497">
        <f>G42</f>
        <v>150000</v>
      </c>
      <c r="L42" s="497">
        <f>H21</f>
        <v>0</v>
      </c>
      <c r="M42" s="524" t="s">
        <v>183</v>
      </c>
      <c r="N42" s="524"/>
      <c r="O42" s="524"/>
      <c r="P42" s="496"/>
    </row>
    <row r="43" spans="1:16" ht="36" customHeight="1" thickTop="1" thickBot="1" x14ac:dyDescent="0.4">
      <c r="A43" s="526"/>
      <c r="B43" s="527"/>
      <c r="C43" s="525" t="s">
        <v>142</v>
      </c>
      <c r="D43" s="525"/>
      <c r="E43" s="525"/>
      <c r="F43" s="525"/>
      <c r="G43" s="524">
        <f>G23</f>
        <v>1</v>
      </c>
      <c r="H43" s="524"/>
      <c r="I43" s="528">
        <f>G43</f>
        <v>1</v>
      </c>
      <c r="J43" s="528"/>
      <c r="K43" s="497">
        <f>G43</f>
        <v>1</v>
      </c>
      <c r="L43" s="497">
        <f>H22</f>
        <v>0</v>
      </c>
      <c r="M43" s="524" t="s">
        <v>183</v>
      </c>
      <c r="N43" s="524"/>
      <c r="O43" s="524"/>
      <c r="P43" s="496"/>
    </row>
    <row r="44" spans="1:16" ht="46.5" customHeight="1" thickTop="1" thickBot="1" x14ac:dyDescent="0.4">
      <c r="A44" s="526"/>
      <c r="B44" s="527"/>
      <c r="C44" s="544" t="s">
        <v>147</v>
      </c>
      <c r="D44" s="544"/>
      <c r="E44" s="544"/>
      <c r="F44" s="544"/>
      <c r="G44" s="524">
        <f>G24</f>
        <v>319</v>
      </c>
      <c r="H44" s="524"/>
      <c r="I44" s="528">
        <f>G44</f>
        <v>319</v>
      </c>
      <c r="J44" s="528"/>
      <c r="K44" s="497">
        <f>G44</f>
        <v>319</v>
      </c>
      <c r="L44" s="497">
        <f>H23</f>
        <v>0</v>
      </c>
      <c r="M44" s="524" t="s">
        <v>183</v>
      </c>
      <c r="N44" s="524"/>
      <c r="O44" s="524"/>
      <c r="P44" s="496"/>
    </row>
    <row r="45" spans="1:16" ht="36" hidden="1" customHeight="1" thickTop="1" thickBot="1" x14ac:dyDescent="0.4">
      <c r="A45" s="499"/>
      <c r="B45" s="500"/>
      <c r="C45" s="525"/>
      <c r="D45" s="525"/>
      <c r="E45" s="525"/>
      <c r="F45" s="525"/>
      <c r="G45" s="497"/>
      <c r="H45" s="497"/>
      <c r="I45" s="501"/>
      <c r="J45" s="498"/>
      <c r="K45" s="498"/>
      <c r="L45" s="498"/>
      <c r="M45" s="524" t="s">
        <v>183</v>
      </c>
      <c r="N45" s="524"/>
      <c r="O45" s="524"/>
      <c r="P45" s="496"/>
    </row>
    <row r="46" spans="1:16" ht="36" hidden="1" customHeight="1" thickTop="1" thickBot="1" x14ac:dyDescent="0.4">
      <c r="A46" s="502"/>
      <c r="B46" s="503"/>
      <c r="C46" s="525"/>
      <c r="D46" s="525"/>
      <c r="E46" s="525"/>
      <c r="F46" s="525"/>
      <c r="G46" s="497"/>
      <c r="H46" s="497"/>
      <c r="I46" s="501"/>
      <c r="J46" s="498"/>
      <c r="K46" s="498"/>
      <c r="L46" s="498"/>
      <c r="M46" s="524" t="s">
        <v>183</v>
      </c>
      <c r="N46" s="524"/>
      <c r="O46" s="524"/>
      <c r="P46" s="496"/>
    </row>
    <row r="47" spans="1:16" ht="36" hidden="1" customHeight="1" thickTop="1" thickBot="1" x14ac:dyDescent="0.4">
      <c r="A47" s="526" t="s">
        <v>143</v>
      </c>
      <c r="B47" s="527"/>
      <c r="C47" s="525"/>
      <c r="D47" s="525"/>
      <c r="E47" s="525"/>
      <c r="F47" s="525"/>
      <c r="G47" s="524"/>
      <c r="H47" s="524"/>
      <c r="I47" s="528"/>
      <c r="J47" s="528"/>
      <c r="K47" s="498"/>
      <c r="L47" s="497">
        <f>H26</f>
        <v>0</v>
      </c>
      <c r="M47" s="524" t="s">
        <v>183</v>
      </c>
      <c r="N47" s="524"/>
      <c r="O47" s="524"/>
      <c r="P47" s="496"/>
    </row>
    <row r="48" spans="1:16" ht="36" customHeight="1" thickTop="1" thickBot="1" x14ac:dyDescent="0.4">
      <c r="A48" s="526"/>
      <c r="B48" s="527"/>
      <c r="C48" s="525" t="s">
        <v>194</v>
      </c>
      <c r="D48" s="525"/>
      <c r="E48" s="525"/>
      <c r="F48" s="525"/>
      <c r="G48" s="535">
        <f>G27</f>
        <v>2179805</v>
      </c>
      <c r="H48" s="535"/>
      <c r="I48" s="535">
        <f>G48</f>
        <v>2179805</v>
      </c>
      <c r="J48" s="535"/>
      <c r="K48" s="506">
        <f>G48</f>
        <v>2179805</v>
      </c>
      <c r="L48" s="497">
        <f>H27</f>
        <v>0</v>
      </c>
      <c r="M48" s="524" t="s">
        <v>183</v>
      </c>
      <c r="N48" s="524"/>
      <c r="O48" s="524"/>
      <c r="P48" s="496"/>
    </row>
    <row r="49" spans="1:16" ht="36" customHeight="1" thickTop="1" thickBot="1" x14ac:dyDescent="0.4">
      <c r="A49" s="526"/>
      <c r="B49" s="527"/>
      <c r="C49" s="525" t="s">
        <v>141</v>
      </c>
      <c r="D49" s="525"/>
      <c r="E49" s="525"/>
      <c r="F49" s="525"/>
      <c r="G49" s="528">
        <f>G29</f>
        <v>1307</v>
      </c>
      <c r="H49" s="528"/>
      <c r="I49" s="528">
        <f>G29</f>
        <v>1307</v>
      </c>
      <c r="J49" s="528"/>
      <c r="K49" s="497">
        <f>G49</f>
        <v>1307</v>
      </c>
      <c r="L49" s="497">
        <f>H29</f>
        <v>0</v>
      </c>
      <c r="M49" s="524" t="s">
        <v>183</v>
      </c>
      <c r="N49" s="524"/>
      <c r="O49" s="524"/>
      <c r="P49" s="496"/>
    </row>
    <row r="50" spans="1:16" ht="36" customHeight="1" thickTop="1" thickBot="1" x14ac:dyDescent="0.4">
      <c r="A50" s="526" t="s">
        <v>94</v>
      </c>
      <c r="B50" s="527"/>
      <c r="C50" s="525" t="s">
        <v>95</v>
      </c>
      <c r="D50" s="525"/>
      <c r="E50" s="525"/>
      <c r="F50" s="525"/>
      <c r="G50" s="524" t="s">
        <v>196</v>
      </c>
      <c r="H50" s="524"/>
      <c r="I50" s="528" t="str">
        <f>G50</f>
        <v>x</v>
      </c>
      <c r="J50" s="528"/>
      <c r="K50" s="497" t="str">
        <f>G50</f>
        <v>x</v>
      </c>
      <c r="L50" s="497">
        <f>H29</f>
        <v>0</v>
      </c>
      <c r="M50" s="524" t="s">
        <v>183</v>
      </c>
      <c r="N50" s="524"/>
      <c r="O50" s="524"/>
      <c r="P50" s="496"/>
    </row>
    <row r="51" spans="1:16" ht="48" customHeight="1" thickTop="1" thickBot="1" x14ac:dyDescent="0.4">
      <c r="A51" s="526"/>
      <c r="B51" s="527"/>
      <c r="C51" s="544" t="s">
        <v>189</v>
      </c>
      <c r="D51" s="544"/>
      <c r="E51" s="544"/>
      <c r="F51" s="544"/>
      <c r="G51" s="524">
        <v>0</v>
      </c>
      <c r="H51" s="524"/>
      <c r="I51" s="528">
        <f>G51</f>
        <v>0</v>
      </c>
      <c r="J51" s="528"/>
      <c r="K51" s="497">
        <f>G51</f>
        <v>0</v>
      </c>
      <c r="L51" s="497">
        <v>0</v>
      </c>
      <c r="M51" s="524" t="s">
        <v>183</v>
      </c>
      <c r="N51" s="524"/>
      <c r="O51" s="524"/>
      <c r="P51" s="496"/>
    </row>
    <row r="52" spans="1:16" ht="36" customHeight="1" thickTop="1" thickBot="1" x14ac:dyDescent="0.4">
      <c r="A52" s="504"/>
      <c r="B52" s="505"/>
      <c r="C52" s="505"/>
      <c r="D52" s="498"/>
      <c r="E52" s="503"/>
      <c r="F52" s="503"/>
      <c r="G52" s="535">
        <f>SUM(G40:H51)</f>
        <v>2335587</v>
      </c>
      <c r="H52" s="535"/>
      <c r="I52" s="535">
        <f>SUM(I40:J51)</f>
        <v>2335587</v>
      </c>
      <c r="J52" s="535"/>
      <c r="K52" s="506">
        <f>SUM(K40:K51)</f>
        <v>2335587</v>
      </c>
      <c r="L52" s="497">
        <f>SUM(L40:L51)</f>
        <v>3135</v>
      </c>
      <c r="M52" s="543"/>
      <c r="N52" s="543"/>
      <c r="O52" s="543"/>
      <c r="P52" s="496"/>
    </row>
    <row r="53" spans="1:16" ht="36" customHeight="1" thickTop="1" x14ac:dyDescent="0.35">
      <c r="A53" s="545"/>
      <c r="B53" s="545"/>
      <c r="C53" s="545"/>
      <c r="D53" s="114"/>
      <c r="E53" s="111"/>
      <c r="F53" s="542"/>
      <c r="G53" s="542"/>
      <c r="H53" s="46"/>
      <c r="I53" s="111"/>
      <c r="J53" s="46"/>
      <c r="K53" s="113"/>
      <c r="L53" s="542"/>
      <c r="M53" s="542"/>
      <c r="N53" s="542"/>
      <c r="O53" s="37"/>
      <c r="P53" s="37"/>
    </row>
    <row r="54" spans="1:16" ht="13.5" customHeight="1" x14ac:dyDescent="0.35">
      <c r="A54" s="68"/>
      <c r="B54" s="69"/>
      <c r="C54" s="69"/>
      <c r="D54" s="70"/>
      <c r="E54" s="71"/>
      <c r="F54" s="71"/>
      <c r="G54" s="71"/>
      <c r="H54" s="72"/>
      <c r="I54" s="71"/>
      <c r="J54" s="72"/>
      <c r="K54" s="73"/>
      <c r="L54" s="74"/>
      <c r="M54" s="74"/>
      <c r="N54" s="74"/>
      <c r="O54" s="74"/>
      <c r="P54" s="74"/>
    </row>
    <row r="55" spans="1:16" ht="25.5" customHeight="1" x14ac:dyDescent="0.35">
      <c r="A55" s="583" t="s">
        <v>32</v>
      </c>
      <c r="B55" s="584"/>
      <c r="C55" s="584"/>
      <c r="D55" s="584"/>
      <c r="E55" s="584"/>
      <c r="F55" s="584"/>
      <c r="G55" s="584"/>
      <c r="H55" s="584"/>
      <c r="I55" s="584"/>
      <c r="J55" s="584"/>
      <c r="K55" s="584"/>
      <c r="L55" s="584"/>
      <c r="M55" s="584"/>
      <c r="N55" s="584"/>
      <c r="O55" s="584"/>
      <c r="P55" s="585"/>
    </row>
    <row r="56" spans="1:16" ht="12.75" customHeight="1" x14ac:dyDescent="0.35">
      <c r="A56" s="61"/>
      <c r="B56" s="62"/>
      <c r="C56" s="62"/>
      <c r="D56" s="63"/>
      <c r="E56" s="64"/>
      <c r="F56" s="64"/>
      <c r="G56" s="64"/>
      <c r="H56" s="65"/>
      <c r="I56" s="27"/>
      <c r="J56" s="28"/>
      <c r="K56" s="27"/>
      <c r="L56" s="25"/>
      <c r="M56" s="25"/>
      <c r="N56" s="25"/>
      <c r="O56" s="25"/>
      <c r="P56" s="25"/>
    </row>
    <row r="57" spans="1:16" ht="21" customHeight="1" x14ac:dyDescent="0.35">
      <c r="A57" s="36" t="s">
        <v>5</v>
      </c>
      <c r="B57" s="37"/>
      <c r="C57" s="37"/>
      <c r="D57" s="38"/>
      <c r="E57" s="39"/>
      <c r="F57" s="39"/>
      <c r="G57" s="39"/>
      <c r="H57" s="40"/>
      <c r="I57" s="586" t="s">
        <v>35</v>
      </c>
      <c r="J57" s="587"/>
      <c r="K57" s="587"/>
      <c r="L57" s="587"/>
      <c r="M57" s="587"/>
      <c r="N57" s="587"/>
      <c r="O57" s="587"/>
      <c r="P57" s="588"/>
    </row>
    <row r="58" spans="1:16" ht="31.5" customHeight="1" x14ac:dyDescent="0.35">
      <c r="A58" s="596" t="s">
        <v>33</v>
      </c>
      <c r="B58" s="558"/>
      <c r="C58" s="558"/>
      <c r="D58" s="558"/>
      <c r="E58" s="559"/>
      <c r="F58" s="43"/>
      <c r="G58" s="43"/>
      <c r="H58" s="44"/>
      <c r="I58" s="45"/>
      <c r="J58" s="46"/>
      <c r="K58" s="39"/>
      <c r="L58" s="37"/>
      <c r="M58" s="37"/>
      <c r="N58" s="37"/>
      <c r="O58" s="37"/>
      <c r="P58" s="47"/>
    </row>
    <row r="59" spans="1:16" ht="56.25" customHeight="1" x14ac:dyDescent="0.35">
      <c r="A59" s="552" t="s">
        <v>6</v>
      </c>
      <c r="B59" s="552"/>
      <c r="C59" s="552"/>
      <c r="D59" s="552" t="s">
        <v>7</v>
      </c>
      <c r="E59" s="552"/>
      <c r="F59" s="39"/>
      <c r="G59" s="39"/>
      <c r="H59" s="40"/>
      <c r="I59" s="45"/>
      <c r="J59" s="46"/>
      <c r="K59" s="39"/>
      <c r="L59" s="37"/>
      <c r="M59" s="37"/>
      <c r="N59" s="37"/>
      <c r="O59" s="37"/>
      <c r="P59" s="47"/>
    </row>
    <row r="60" spans="1:16" ht="45" customHeight="1" x14ac:dyDescent="0.35">
      <c r="A60" s="593">
        <v>0.12</v>
      </c>
      <c r="B60" s="593"/>
      <c r="C60" s="593"/>
      <c r="D60" s="594">
        <v>0.58630000000000004</v>
      </c>
      <c r="E60" s="595"/>
      <c r="F60" s="546" t="s">
        <v>14</v>
      </c>
      <c r="G60" s="547"/>
      <c r="H60" s="430">
        <f>A64-A60</f>
        <v>1.4227498269171746E-2</v>
      </c>
      <c r="I60" s="52"/>
      <c r="J60" s="53"/>
      <c r="K60" s="50"/>
      <c r="L60" s="49"/>
      <c r="M60" s="49"/>
      <c r="N60" s="49"/>
      <c r="O60" s="49"/>
      <c r="P60" s="54"/>
    </row>
    <row r="61" spans="1:16" ht="18.75" customHeight="1" x14ac:dyDescent="0.35">
      <c r="A61" s="41"/>
      <c r="B61" s="42"/>
      <c r="C61" s="42"/>
      <c r="D61" s="48"/>
      <c r="E61" s="48"/>
      <c r="F61" s="548" t="s">
        <v>15</v>
      </c>
      <c r="G61" s="549"/>
      <c r="H61" s="40"/>
      <c r="I61" s="589" t="s">
        <v>36</v>
      </c>
      <c r="J61" s="587"/>
      <c r="K61" s="587"/>
      <c r="L61" s="587"/>
      <c r="M61" s="587"/>
      <c r="N61" s="587"/>
      <c r="O61" s="587"/>
      <c r="P61" s="588"/>
    </row>
    <row r="62" spans="1:16" ht="33" customHeight="1" x14ac:dyDescent="0.3">
      <c r="A62" s="597" t="s">
        <v>34</v>
      </c>
      <c r="B62" s="597"/>
      <c r="C62" s="597"/>
      <c r="D62" s="597"/>
      <c r="E62" s="557"/>
      <c r="F62" s="550"/>
      <c r="G62" s="551"/>
      <c r="H62" s="412">
        <f>D64-D60</f>
        <v>4.5299238270621878E-2</v>
      </c>
      <c r="I62" s="598" t="s">
        <v>201</v>
      </c>
      <c r="J62" s="599"/>
      <c r="K62" s="599"/>
      <c r="L62" s="599"/>
      <c r="M62" s="599"/>
      <c r="N62" s="599"/>
      <c r="O62" s="599"/>
      <c r="P62" s="600"/>
    </row>
    <row r="63" spans="1:16" ht="56.25" customHeight="1" x14ac:dyDescent="0.35">
      <c r="A63" s="590" t="s">
        <v>6</v>
      </c>
      <c r="B63" s="591"/>
      <c r="C63" s="592"/>
      <c r="D63" s="552" t="s">
        <v>7</v>
      </c>
      <c r="E63" s="552"/>
      <c r="F63" s="39"/>
      <c r="G63" s="39"/>
      <c r="H63" s="40"/>
      <c r="I63" s="598"/>
      <c r="J63" s="599"/>
      <c r="K63" s="599"/>
      <c r="L63" s="599"/>
      <c r="M63" s="599"/>
      <c r="N63" s="599"/>
      <c r="O63" s="599"/>
      <c r="P63" s="600"/>
    </row>
    <row r="64" spans="1:16" ht="56.25" customHeight="1" x14ac:dyDescent="0.35">
      <c r="A64" s="609">
        <f>I33</f>
        <v>0.13422749826917174</v>
      </c>
      <c r="B64" s="610"/>
      <c r="C64" s="610"/>
      <c r="D64" s="595">
        <f>M33</f>
        <v>0.63159923827062192</v>
      </c>
      <c r="E64" s="559"/>
      <c r="F64" s="50"/>
      <c r="G64" s="50"/>
      <c r="H64" s="51"/>
      <c r="I64" s="601"/>
      <c r="J64" s="602"/>
      <c r="K64" s="602"/>
      <c r="L64" s="602"/>
      <c r="M64" s="602"/>
      <c r="N64" s="602"/>
      <c r="O64" s="602"/>
      <c r="P64" s="603"/>
    </row>
    <row r="65" spans="1:24" ht="56.25" customHeight="1" x14ac:dyDescent="0.35">
      <c r="A65" s="67" t="s">
        <v>18</v>
      </c>
      <c r="B65" s="37"/>
      <c r="C65" s="37"/>
      <c r="D65" s="38"/>
      <c r="E65" s="111"/>
      <c r="F65" s="111"/>
      <c r="G65" s="111"/>
      <c r="H65" s="46"/>
      <c r="I65" s="111"/>
      <c r="J65" s="46"/>
      <c r="K65" s="111"/>
      <c r="L65" s="37"/>
      <c r="M65" s="37"/>
      <c r="N65" s="37"/>
      <c r="O65" s="37"/>
      <c r="P65" s="37"/>
    </row>
    <row r="66" spans="1:24" ht="56.25" customHeight="1" x14ac:dyDescent="0.35">
      <c r="A66" s="597" t="s">
        <v>63</v>
      </c>
      <c r="B66" s="597"/>
      <c r="C66" s="597"/>
      <c r="D66" s="597"/>
      <c r="E66" s="597"/>
      <c r="F66" s="597"/>
      <c r="G66" s="111"/>
      <c r="H66" s="46"/>
      <c r="I66" s="111"/>
      <c r="J66" s="46"/>
      <c r="K66" s="111"/>
      <c r="L66" s="37"/>
      <c r="M66" s="37"/>
      <c r="N66" s="37"/>
      <c r="O66" s="37"/>
      <c r="P66" s="37"/>
    </row>
    <row r="67" spans="1:24" ht="56.25" customHeight="1" x14ac:dyDescent="0.35">
      <c r="A67" s="590" t="s">
        <v>177</v>
      </c>
      <c r="B67" s="591"/>
      <c r="C67" s="592"/>
      <c r="D67" s="552" t="s">
        <v>178</v>
      </c>
      <c r="E67" s="552"/>
      <c r="F67" s="552"/>
      <c r="G67" s="111"/>
      <c r="H67" s="46"/>
      <c r="I67" s="111"/>
      <c r="J67" s="46"/>
      <c r="K67" s="111"/>
      <c r="L67" s="37"/>
      <c r="M67" s="37"/>
      <c r="N67" s="37"/>
      <c r="O67" s="37"/>
      <c r="P67" s="37"/>
    </row>
    <row r="68" spans="1:24" ht="56.25" customHeight="1" x14ac:dyDescent="0.35">
      <c r="A68" s="595">
        <f>D68/X68</f>
        <v>0.81498428051082239</v>
      </c>
      <c r="B68" s="607"/>
      <c r="C68" s="608"/>
      <c r="D68" s="604">
        <f>SUM('IAFF (2)'!F133:G138)</f>
        <v>941306843.98999989</v>
      </c>
      <c r="E68" s="605"/>
      <c r="F68" s="606"/>
      <c r="G68" s="111"/>
      <c r="H68" s="46"/>
      <c r="I68" s="111"/>
      <c r="J68" s="46"/>
      <c r="K68" s="111"/>
      <c r="L68" s="37"/>
      <c r="M68" s="37"/>
      <c r="N68" s="37"/>
      <c r="O68" s="37"/>
      <c r="P68" s="37"/>
      <c r="T68" s="1">
        <v>150000000</v>
      </c>
      <c r="W68" s="1">
        <v>150000000</v>
      </c>
      <c r="X68" s="1">
        <f>W68*7.7</f>
        <v>1155000000</v>
      </c>
    </row>
    <row r="69" spans="1:24" ht="56.25" customHeight="1" x14ac:dyDescent="0.3">
      <c r="A69" s="1"/>
      <c r="T69" s="1">
        <f>T68*7.7474</f>
        <v>1162110000</v>
      </c>
    </row>
    <row r="70" spans="1:24" ht="56.25" customHeight="1" x14ac:dyDescent="0.3">
      <c r="B70" s="66"/>
      <c r="C70" s="19"/>
      <c r="D70" s="19"/>
      <c r="E70" s="19"/>
      <c r="F70" s="20"/>
      <c r="G70" s="1"/>
      <c r="H70" s="1"/>
      <c r="I70" s="1"/>
      <c r="J70" s="66"/>
      <c r="K70" s="19"/>
      <c r="L70" s="19"/>
      <c r="M70" s="19"/>
      <c r="N70" s="19"/>
      <c r="O70" s="20"/>
    </row>
    <row r="71" spans="1:24" ht="56.25" customHeight="1" x14ac:dyDescent="0.3">
      <c r="B71" s="580" t="s">
        <v>16</v>
      </c>
      <c r="C71" s="581"/>
      <c r="D71" s="581"/>
      <c r="E71" s="581"/>
      <c r="F71" s="582"/>
      <c r="J71" s="580" t="s">
        <v>17</v>
      </c>
      <c r="K71" s="581"/>
      <c r="L71" s="581"/>
      <c r="M71" s="581"/>
      <c r="N71" s="581"/>
      <c r="O71" s="582"/>
    </row>
  </sheetData>
  <mergeCells count="110">
    <mergeCell ref="I42:J42"/>
    <mergeCell ref="M42:O42"/>
    <mergeCell ref="C42:F42"/>
    <mergeCell ref="B71:F71"/>
    <mergeCell ref="J71:O71"/>
    <mergeCell ref="A55:P55"/>
    <mergeCell ref="I57:P57"/>
    <mergeCell ref="I61:P61"/>
    <mergeCell ref="A63:C63"/>
    <mergeCell ref="D63:E63"/>
    <mergeCell ref="A60:C60"/>
    <mergeCell ref="D60:E60"/>
    <mergeCell ref="A58:E58"/>
    <mergeCell ref="A62:E62"/>
    <mergeCell ref="A59:C59"/>
    <mergeCell ref="I62:P64"/>
    <mergeCell ref="D68:F68"/>
    <mergeCell ref="A68:C68"/>
    <mergeCell ref="A64:C64"/>
    <mergeCell ref="A67:C67"/>
    <mergeCell ref="D67:F67"/>
    <mergeCell ref="A66:F66"/>
    <mergeCell ref="D64:E64"/>
    <mergeCell ref="I44:J44"/>
    <mergeCell ref="A2:P2"/>
    <mergeCell ref="A15:P15"/>
    <mergeCell ref="A35:P35"/>
    <mergeCell ref="A6:B6"/>
    <mergeCell ref="A8:B8"/>
    <mergeCell ref="A9:B9"/>
    <mergeCell ref="A10:B10"/>
    <mergeCell ref="J17:M17"/>
    <mergeCell ref="N17:P17"/>
    <mergeCell ref="E6:P13"/>
    <mergeCell ref="B17:D17"/>
    <mergeCell ref="F17:I17"/>
    <mergeCell ref="B27:D27"/>
    <mergeCell ref="B29:D29"/>
    <mergeCell ref="B19:D19"/>
    <mergeCell ref="B20:D20"/>
    <mergeCell ref="A4:P4"/>
    <mergeCell ref="B24:D24"/>
    <mergeCell ref="B31:D31"/>
    <mergeCell ref="A19:A24"/>
    <mergeCell ref="B26:D26"/>
    <mergeCell ref="B32:D32"/>
    <mergeCell ref="A26:A29"/>
    <mergeCell ref="B21:D21"/>
    <mergeCell ref="A40:B44"/>
    <mergeCell ref="G40:H40"/>
    <mergeCell ref="G41:H41"/>
    <mergeCell ref="C44:F44"/>
    <mergeCell ref="A53:C53"/>
    <mergeCell ref="F60:G60"/>
    <mergeCell ref="F61:G62"/>
    <mergeCell ref="F53:G53"/>
    <mergeCell ref="D59:E59"/>
    <mergeCell ref="G48:H48"/>
    <mergeCell ref="C48:F48"/>
    <mergeCell ref="C46:F46"/>
    <mergeCell ref="C47:F47"/>
    <mergeCell ref="G42:H42"/>
    <mergeCell ref="C38:F39"/>
    <mergeCell ref="A38:B39"/>
    <mergeCell ref="C43:F43"/>
    <mergeCell ref="L53:N53"/>
    <mergeCell ref="G52:H52"/>
    <mergeCell ref="I52:J52"/>
    <mergeCell ref="M52:O52"/>
    <mergeCell ref="G50:H50"/>
    <mergeCell ref="G51:H51"/>
    <mergeCell ref="C50:F50"/>
    <mergeCell ref="C51:F51"/>
    <mergeCell ref="I49:J49"/>
    <mergeCell ref="I50:J50"/>
    <mergeCell ref="M49:O49"/>
    <mergeCell ref="I51:J51"/>
    <mergeCell ref="M50:O50"/>
    <mergeCell ref="A50:B51"/>
    <mergeCell ref="G43:H43"/>
    <mergeCell ref="C41:F41"/>
    <mergeCell ref="M51:O51"/>
    <mergeCell ref="G44:H44"/>
    <mergeCell ref="I47:J47"/>
    <mergeCell ref="M43:O43"/>
    <mergeCell ref="C40:F40"/>
    <mergeCell ref="M44:O44"/>
    <mergeCell ref="C45:F45"/>
    <mergeCell ref="A47:B49"/>
    <mergeCell ref="G47:H47"/>
    <mergeCell ref="M41:O41"/>
    <mergeCell ref="I41:J41"/>
    <mergeCell ref="I43:J43"/>
    <mergeCell ref="N18:P32"/>
    <mergeCell ref="M45:O45"/>
    <mergeCell ref="M46:O46"/>
    <mergeCell ref="M48:O48"/>
    <mergeCell ref="I48:J48"/>
    <mergeCell ref="C49:F49"/>
    <mergeCell ref="G49:H49"/>
    <mergeCell ref="M47:O47"/>
    <mergeCell ref="K38:K39"/>
    <mergeCell ref="L38:L39"/>
    <mergeCell ref="M38:O39"/>
    <mergeCell ref="M40:O40"/>
    <mergeCell ref="I37:P37"/>
    <mergeCell ref="I40:J40"/>
    <mergeCell ref="P38:P39"/>
    <mergeCell ref="I38:J39"/>
    <mergeCell ref="G38:H39"/>
  </mergeCells>
  <printOptions horizontalCentered="1"/>
  <pageMargins left="0.39370078740157483" right="0.11811023622047245" top="0.74803149606299213" bottom="0.74803149606299213" header="0.31496062992125984" footer="0.31496062992125984"/>
  <pageSetup scale="29" orientation="portrait" r:id="rId1"/>
  <rowBreaks count="1" manualBreakCount="1">
    <brk id="71" max="15" man="1"/>
  </rowBreaks>
  <ignoredErrors>
    <ignoredError sqref="I33" formula="1"/>
    <ignoredError sqref="J31"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5"/>
  <sheetViews>
    <sheetView view="pageBreakPreview" topLeftCell="E1" zoomScale="60" zoomScaleNormal="40" workbookViewId="0">
      <selection activeCell="R132" sqref="R132"/>
    </sheetView>
  </sheetViews>
  <sheetFormatPr baseColWidth="10" defaultRowHeight="15" x14ac:dyDescent="0.25"/>
  <cols>
    <col min="1" max="1" width="35.85546875" style="348" customWidth="1"/>
    <col min="2" max="3" width="23.85546875" customWidth="1"/>
    <col min="4" max="4" width="11.28515625" customWidth="1"/>
    <col min="5" max="5" width="24.85546875" customWidth="1"/>
    <col min="6" max="11" width="24.28515625" customWidth="1"/>
    <col min="12" max="12" width="24.28515625" style="349" customWidth="1"/>
    <col min="13" max="13" width="30.85546875" bestFit="1" customWidth="1"/>
    <col min="14" max="14" width="30.5703125" bestFit="1" customWidth="1"/>
    <col min="15" max="17" width="24.28515625" customWidth="1"/>
    <col min="18" max="18" width="34.28515625" customWidth="1"/>
    <col min="19" max="19" width="24.28515625" style="349" customWidth="1"/>
    <col min="20" max="20" width="18.85546875" customWidth="1"/>
    <col min="21" max="22" width="24.28515625" customWidth="1"/>
    <col min="23" max="23" width="5" customWidth="1"/>
  </cols>
  <sheetData>
    <row r="1" spans="1:23" s="1" customFormat="1" ht="46.5" customHeight="1" x14ac:dyDescent="0.9">
      <c r="A1" s="732" t="s">
        <v>47</v>
      </c>
      <c r="B1" s="732"/>
      <c r="C1" s="732"/>
      <c r="D1" s="732"/>
      <c r="E1" s="732"/>
      <c r="F1" s="732"/>
      <c r="G1" s="732"/>
      <c r="H1" s="732"/>
      <c r="I1" s="732"/>
      <c r="J1" s="732"/>
      <c r="K1" s="732"/>
      <c r="L1" s="732"/>
      <c r="M1" s="732"/>
      <c r="N1" s="732"/>
      <c r="O1" s="732"/>
      <c r="P1" s="732"/>
      <c r="Q1" s="732"/>
      <c r="R1" s="732"/>
      <c r="S1" s="732"/>
      <c r="T1" s="732"/>
      <c r="U1" s="732"/>
      <c r="V1" s="732"/>
      <c r="W1" s="155"/>
    </row>
    <row r="2" spans="1:23" s="5" customFormat="1" ht="7.5" customHeight="1" x14ac:dyDescent="0.3">
      <c r="A2" s="176"/>
      <c r="B2" s="6"/>
      <c r="C2" s="6"/>
      <c r="D2" s="6"/>
      <c r="E2" s="6"/>
      <c r="F2" s="6"/>
      <c r="G2" s="6"/>
      <c r="H2" s="6"/>
      <c r="I2" s="6"/>
      <c r="J2" s="6"/>
      <c r="K2" s="6"/>
      <c r="L2" s="177"/>
      <c r="M2" s="6"/>
      <c r="N2" s="6"/>
      <c r="O2" s="6"/>
      <c r="P2" s="6"/>
      <c r="Q2" s="6"/>
      <c r="R2" s="6"/>
      <c r="S2" s="177"/>
      <c r="T2" s="6"/>
      <c r="U2" s="6"/>
      <c r="V2" s="6"/>
      <c r="W2" s="6"/>
    </row>
    <row r="3" spans="1:23" s="1" customFormat="1" ht="21" x14ac:dyDescent="0.35">
      <c r="A3" s="554" t="s">
        <v>45</v>
      </c>
      <c r="B3" s="554"/>
      <c r="C3" s="554"/>
      <c r="D3" s="554"/>
      <c r="E3" s="554"/>
      <c r="F3" s="554"/>
      <c r="G3" s="554"/>
      <c r="H3" s="554"/>
      <c r="I3" s="554"/>
      <c r="J3" s="554"/>
      <c r="K3" s="554"/>
      <c r="L3" s="554"/>
      <c r="M3" s="554"/>
      <c r="N3" s="554"/>
      <c r="O3" s="554"/>
      <c r="P3" s="554"/>
      <c r="Q3" s="554"/>
      <c r="R3" s="554"/>
      <c r="S3" s="554"/>
      <c r="T3" s="554"/>
      <c r="U3" s="554"/>
      <c r="V3" s="554"/>
      <c r="W3" s="156"/>
    </row>
    <row r="4" spans="1:23" s="1" customFormat="1" ht="26.25" x14ac:dyDescent="0.4">
      <c r="A4" s="733" t="s">
        <v>1</v>
      </c>
      <c r="B4" s="733"/>
      <c r="C4" s="78">
        <v>2023</v>
      </c>
      <c r="D4" s="16"/>
      <c r="G4" s="734" t="s">
        <v>8</v>
      </c>
      <c r="H4" s="734"/>
      <c r="I4" s="734"/>
      <c r="J4" s="734"/>
      <c r="K4" s="734"/>
      <c r="L4" s="734"/>
      <c r="M4" s="734"/>
      <c r="N4" s="734"/>
      <c r="O4" s="734"/>
      <c r="P4" s="734"/>
      <c r="Q4" s="734"/>
      <c r="R4" s="734"/>
      <c r="S4" s="734"/>
      <c r="T4" s="734"/>
      <c r="U4" s="734"/>
      <c r="V4" s="734"/>
      <c r="W4" s="157"/>
    </row>
    <row r="5" spans="1:23" s="1" customFormat="1" ht="26.25" x14ac:dyDescent="0.4">
      <c r="A5" s="178"/>
      <c r="B5" s="158" t="s">
        <v>20</v>
      </c>
      <c r="C5" s="78" t="s">
        <v>202</v>
      </c>
      <c r="D5" s="16"/>
      <c r="E5" s="86"/>
      <c r="F5" s="86"/>
      <c r="G5" s="734"/>
      <c r="H5" s="734"/>
      <c r="I5" s="734"/>
      <c r="J5" s="734"/>
      <c r="K5" s="734"/>
      <c r="L5" s="734"/>
      <c r="M5" s="734"/>
      <c r="N5" s="734"/>
      <c r="O5" s="734"/>
      <c r="P5" s="734"/>
      <c r="Q5" s="734"/>
      <c r="R5" s="734"/>
      <c r="S5" s="734"/>
      <c r="T5" s="734"/>
      <c r="U5" s="734"/>
      <c r="V5" s="734"/>
      <c r="W5" s="157"/>
    </row>
    <row r="6" spans="1:23" s="1" customFormat="1" ht="26.25" x14ac:dyDescent="0.4">
      <c r="A6" s="733" t="s">
        <v>3</v>
      </c>
      <c r="B6" s="733"/>
      <c r="C6" s="78">
        <v>11130008</v>
      </c>
      <c r="D6" s="16"/>
      <c r="E6" s="86"/>
      <c r="F6" s="86"/>
      <c r="G6" s="734"/>
      <c r="H6" s="734"/>
      <c r="I6" s="734"/>
      <c r="J6" s="734"/>
      <c r="K6" s="734"/>
      <c r="L6" s="734"/>
      <c r="M6" s="734"/>
      <c r="N6" s="734"/>
      <c r="O6" s="734"/>
      <c r="P6" s="734"/>
      <c r="Q6" s="734"/>
      <c r="R6" s="734"/>
      <c r="S6" s="734"/>
      <c r="T6" s="734"/>
      <c r="U6" s="734"/>
      <c r="V6" s="734"/>
      <c r="W6" s="157"/>
    </row>
    <row r="7" spans="1:23" s="1" customFormat="1" ht="26.25" x14ac:dyDescent="0.4">
      <c r="A7" s="733" t="s">
        <v>2</v>
      </c>
      <c r="B7" s="733"/>
      <c r="C7" s="78" t="s">
        <v>89</v>
      </c>
      <c r="D7" s="16"/>
      <c r="E7" s="86"/>
      <c r="F7" s="86"/>
      <c r="G7" s="734"/>
      <c r="H7" s="734"/>
      <c r="I7" s="734"/>
      <c r="J7" s="734"/>
      <c r="K7" s="734"/>
      <c r="L7" s="734"/>
      <c r="M7" s="734"/>
      <c r="N7" s="734"/>
      <c r="O7" s="734"/>
      <c r="P7" s="734"/>
      <c r="Q7" s="734"/>
      <c r="R7" s="734"/>
      <c r="S7" s="734"/>
      <c r="T7" s="734"/>
      <c r="U7" s="734"/>
      <c r="V7" s="734"/>
      <c r="W7" s="157"/>
    </row>
    <row r="8" spans="1:23" s="5" customFormat="1" ht="26.25" x14ac:dyDescent="0.3">
      <c r="A8" s="735" t="s">
        <v>4</v>
      </c>
      <c r="B8" s="735"/>
      <c r="C8" s="78" t="s">
        <v>90</v>
      </c>
      <c r="D8" s="9"/>
      <c r="E8" s="86"/>
      <c r="F8" s="86"/>
      <c r="G8" s="734"/>
      <c r="H8" s="734"/>
      <c r="I8" s="734"/>
      <c r="J8" s="734"/>
      <c r="K8" s="734"/>
      <c r="L8" s="734"/>
      <c r="M8" s="734"/>
      <c r="N8" s="734"/>
      <c r="O8" s="734"/>
      <c r="P8" s="734"/>
      <c r="Q8" s="734"/>
      <c r="R8" s="734"/>
      <c r="S8" s="734"/>
      <c r="T8" s="734"/>
      <c r="U8" s="734"/>
      <c r="V8" s="734"/>
      <c r="W8" s="157"/>
    </row>
    <row r="9" spans="1:23" s="5" customFormat="1" ht="26.25" x14ac:dyDescent="0.3">
      <c r="A9" s="179"/>
      <c r="B9" s="159" t="s">
        <v>13</v>
      </c>
      <c r="C9" s="78" t="s">
        <v>91</v>
      </c>
      <c r="D9" s="9"/>
      <c r="E9" s="86"/>
      <c r="F9" s="86"/>
      <c r="G9" s="734"/>
      <c r="H9" s="734"/>
      <c r="I9" s="734"/>
      <c r="J9" s="734"/>
      <c r="K9" s="734"/>
      <c r="L9" s="734"/>
      <c r="M9" s="734"/>
      <c r="N9" s="734"/>
      <c r="O9" s="734"/>
      <c r="P9" s="734"/>
      <c r="Q9" s="734"/>
      <c r="R9" s="734"/>
      <c r="S9" s="734"/>
      <c r="T9" s="734"/>
      <c r="U9" s="734"/>
      <c r="V9" s="734"/>
      <c r="W9" s="157"/>
    </row>
    <row r="10" spans="1:23" s="5" customFormat="1" ht="26.25" x14ac:dyDescent="0.4">
      <c r="A10" s="733" t="s">
        <v>40</v>
      </c>
      <c r="B10" s="733"/>
      <c r="C10" s="180">
        <v>43230</v>
      </c>
      <c r="D10" s="180"/>
      <c r="E10" s="86"/>
      <c r="F10" s="86"/>
      <c r="G10" s="734"/>
      <c r="H10" s="734"/>
      <c r="I10" s="734"/>
      <c r="J10" s="734"/>
      <c r="K10" s="734"/>
      <c r="L10" s="734"/>
      <c r="M10" s="734"/>
      <c r="N10" s="734"/>
      <c r="O10" s="734"/>
      <c r="P10" s="734"/>
      <c r="Q10" s="734"/>
      <c r="R10" s="734"/>
      <c r="S10" s="734"/>
      <c r="T10" s="734"/>
      <c r="U10" s="734"/>
      <c r="V10" s="734"/>
      <c r="W10" s="157"/>
    </row>
    <row r="11" spans="1:23" s="5" customFormat="1" ht="26.25" x14ac:dyDescent="0.4">
      <c r="A11" s="733" t="s">
        <v>41</v>
      </c>
      <c r="B11" s="733"/>
      <c r="C11" s="180">
        <v>44951</v>
      </c>
      <c r="D11" s="9"/>
      <c r="E11" s="86"/>
      <c r="F11" s="86"/>
      <c r="G11" s="734"/>
      <c r="H11" s="734"/>
      <c r="I11" s="734"/>
      <c r="J11" s="734"/>
      <c r="K11" s="734"/>
      <c r="L11" s="734"/>
      <c r="M11" s="734"/>
      <c r="N11" s="734"/>
      <c r="O11" s="734"/>
      <c r="P11" s="734"/>
      <c r="Q11" s="734"/>
      <c r="R11" s="734"/>
      <c r="S11" s="734"/>
      <c r="T11" s="734"/>
      <c r="U11" s="734"/>
      <c r="V11" s="734"/>
      <c r="W11" s="157"/>
    </row>
    <row r="13" spans="1:23" ht="21" x14ac:dyDescent="0.35">
      <c r="A13" s="554" t="s">
        <v>46</v>
      </c>
      <c r="B13" s="554"/>
      <c r="C13" s="554"/>
      <c r="D13" s="554"/>
      <c r="E13" s="554"/>
      <c r="F13" s="554"/>
      <c r="G13" s="554"/>
      <c r="H13" s="554"/>
      <c r="I13" s="554"/>
      <c r="J13" s="554"/>
      <c r="K13" s="554"/>
      <c r="L13" s="554"/>
      <c r="M13" s="554"/>
      <c r="N13" s="554"/>
      <c r="O13" s="554"/>
      <c r="P13" s="554"/>
      <c r="Q13" s="554"/>
      <c r="R13" s="554"/>
      <c r="S13" s="554"/>
      <c r="T13" s="554"/>
      <c r="U13" s="554"/>
      <c r="V13" s="554"/>
      <c r="W13" s="156"/>
    </row>
    <row r="14" spans="1:23" ht="21" x14ac:dyDescent="0.25">
      <c r="A14" s="736"/>
      <c r="B14" s="736"/>
      <c r="C14" s="736"/>
      <c r="D14" s="736"/>
      <c r="E14" s="736"/>
      <c r="F14" s="736"/>
      <c r="G14" s="736"/>
      <c r="H14" s="736"/>
      <c r="I14" s="736"/>
      <c r="J14" s="736"/>
      <c r="K14" s="736"/>
      <c r="L14" s="736"/>
      <c r="M14" s="736"/>
      <c r="N14" s="736"/>
      <c r="O14" s="736"/>
      <c r="P14" s="736"/>
      <c r="Q14" s="736"/>
      <c r="R14" s="736"/>
      <c r="S14" s="736"/>
      <c r="T14" s="736"/>
      <c r="U14" s="736"/>
      <c r="V14" s="736"/>
      <c r="W14" s="160"/>
    </row>
    <row r="15" spans="1:23" ht="34.5" thickBot="1" x14ac:dyDescent="0.55000000000000004">
      <c r="A15" s="181" t="s">
        <v>39</v>
      </c>
      <c r="B15" s="714">
        <v>2018</v>
      </c>
      <c r="C15" s="715"/>
      <c r="D15" s="715"/>
      <c r="E15" s="715"/>
      <c r="F15" s="715"/>
      <c r="G15" s="715"/>
      <c r="H15" s="715"/>
      <c r="I15" s="715"/>
      <c r="J15" s="715"/>
      <c r="K15" s="715"/>
      <c r="L15" s="715"/>
      <c r="M15" s="715"/>
      <c r="N15" s="715"/>
      <c r="O15" s="715"/>
      <c r="P15" s="715"/>
      <c r="Q15" s="715"/>
      <c r="R15" s="715"/>
      <c r="S15" s="715"/>
      <c r="T15" s="716"/>
      <c r="U15" s="717"/>
      <c r="V15" s="85"/>
      <c r="W15" s="85"/>
    </row>
    <row r="16" spans="1:23" ht="159" customHeight="1" thickBot="1" x14ac:dyDescent="0.3">
      <c r="A16" s="668" t="s">
        <v>42</v>
      </c>
      <c r="B16" s="671" t="s">
        <v>43</v>
      </c>
      <c r="C16" s="672"/>
      <c r="D16" s="673"/>
      <c r="E16" s="673" t="s">
        <v>44</v>
      </c>
      <c r="F16" s="680" t="s">
        <v>64</v>
      </c>
      <c r="G16" s="681"/>
      <c r="H16" s="682" t="s">
        <v>80</v>
      </c>
      <c r="I16" s="683"/>
      <c r="J16" s="684" t="s">
        <v>81</v>
      </c>
      <c r="K16" s="685"/>
      <c r="L16" s="686"/>
      <c r="M16" s="687" t="s">
        <v>82</v>
      </c>
      <c r="N16" s="688"/>
      <c r="O16" s="689"/>
      <c r="P16" s="690" t="s">
        <v>83</v>
      </c>
      <c r="Q16" s="691"/>
      <c r="R16" s="692" t="s">
        <v>84</v>
      </c>
      <c r="S16" s="693"/>
      <c r="T16" s="634" t="s">
        <v>85</v>
      </c>
      <c r="U16" s="635"/>
      <c r="V16" s="636"/>
    </row>
    <row r="17" spans="1:23" ht="30" customHeight="1" x14ac:dyDescent="0.25">
      <c r="A17" s="669"/>
      <c r="B17" s="674"/>
      <c r="C17" s="675"/>
      <c r="D17" s="676"/>
      <c r="E17" s="676"/>
      <c r="F17" s="643" t="s">
        <v>49</v>
      </c>
      <c r="G17" s="645" t="s">
        <v>48</v>
      </c>
      <c r="H17" s="647" t="s">
        <v>75</v>
      </c>
      <c r="I17" s="649" t="s">
        <v>76</v>
      </c>
      <c r="J17" s="651" t="s">
        <v>50</v>
      </c>
      <c r="K17" s="653" t="s">
        <v>38</v>
      </c>
      <c r="L17" s="655" t="s">
        <v>37</v>
      </c>
      <c r="M17" s="653" t="s">
        <v>50</v>
      </c>
      <c r="N17" s="653" t="s">
        <v>38</v>
      </c>
      <c r="O17" s="658" t="s">
        <v>37</v>
      </c>
      <c r="P17" s="660" t="s">
        <v>77</v>
      </c>
      <c r="Q17" s="662" t="s">
        <v>78</v>
      </c>
      <c r="R17" s="664" t="s">
        <v>79</v>
      </c>
      <c r="S17" s="666" t="s">
        <v>78</v>
      </c>
      <c r="T17" s="637"/>
      <c r="U17" s="638"/>
      <c r="V17" s="639"/>
    </row>
    <row r="18" spans="1:23" ht="66" customHeight="1" thickBot="1" x14ac:dyDescent="0.3">
      <c r="A18" s="670"/>
      <c r="B18" s="677"/>
      <c r="C18" s="678"/>
      <c r="D18" s="679"/>
      <c r="E18" s="679"/>
      <c r="F18" s="644"/>
      <c r="G18" s="646"/>
      <c r="H18" s="648"/>
      <c r="I18" s="650"/>
      <c r="J18" s="652"/>
      <c r="K18" s="654"/>
      <c r="L18" s="656"/>
      <c r="M18" s="657"/>
      <c r="N18" s="654"/>
      <c r="O18" s="659"/>
      <c r="P18" s="661"/>
      <c r="Q18" s="663"/>
      <c r="R18" s="665"/>
      <c r="S18" s="667"/>
      <c r="T18" s="640"/>
      <c r="U18" s="641"/>
      <c r="V18" s="642"/>
    </row>
    <row r="19" spans="1:23" ht="30" customHeight="1" x14ac:dyDescent="0.35">
      <c r="A19" s="182" t="s">
        <v>103</v>
      </c>
      <c r="B19" s="723"/>
      <c r="C19" s="724"/>
      <c r="D19" s="725"/>
      <c r="E19" s="109"/>
      <c r="F19" s="94"/>
      <c r="G19" s="95"/>
      <c r="H19" s="81"/>
      <c r="I19" s="131"/>
      <c r="J19" s="81"/>
      <c r="K19" s="84"/>
      <c r="L19" s="87"/>
      <c r="M19" s="99"/>
      <c r="N19" s="100"/>
      <c r="O19" s="101"/>
      <c r="P19" s="81"/>
      <c r="Q19" s="132"/>
      <c r="R19" s="133"/>
      <c r="S19" s="134"/>
      <c r="T19" s="147"/>
      <c r="U19" s="146"/>
      <c r="V19" s="148"/>
    </row>
    <row r="20" spans="1:23" s="193" customFormat="1" ht="37.5" x14ac:dyDescent="0.25">
      <c r="A20" s="183" t="s">
        <v>104</v>
      </c>
      <c r="B20" s="615" t="s">
        <v>105</v>
      </c>
      <c r="C20" s="616"/>
      <c r="D20" s="633"/>
      <c r="E20" s="184"/>
      <c r="F20" s="96"/>
      <c r="G20" s="97"/>
      <c r="H20" s="135"/>
      <c r="I20" s="136"/>
      <c r="J20" s="135"/>
      <c r="K20" s="185"/>
      <c r="L20" s="186"/>
      <c r="M20" s="187"/>
      <c r="N20" s="187"/>
      <c r="O20" s="188"/>
      <c r="P20" s="135"/>
      <c r="Q20" s="137"/>
      <c r="R20" s="138"/>
      <c r="S20" s="189"/>
      <c r="T20" s="190"/>
      <c r="U20" s="191"/>
      <c r="V20" s="192"/>
    </row>
    <row r="21" spans="1:23" s="193" customFormat="1" ht="56.25" x14ac:dyDescent="0.25">
      <c r="A21" s="183" t="s">
        <v>106</v>
      </c>
      <c r="B21" s="615" t="s">
        <v>105</v>
      </c>
      <c r="C21" s="616"/>
      <c r="D21" s="633"/>
      <c r="E21" s="184"/>
      <c r="F21" s="96"/>
      <c r="G21" s="97"/>
      <c r="H21" s="135"/>
      <c r="I21" s="136"/>
      <c r="J21" s="135"/>
      <c r="K21" s="185"/>
      <c r="L21" s="186"/>
      <c r="M21" s="187"/>
      <c r="N21" s="187"/>
      <c r="O21" s="188"/>
      <c r="P21" s="135"/>
      <c r="Q21" s="137"/>
      <c r="R21" s="138"/>
      <c r="S21" s="189"/>
      <c r="T21" s="190"/>
      <c r="U21" s="191"/>
      <c r="V21" s="192"/>
    </row>
    <row r="22" spans="1:23" s="193" customFormat="1" ht="56.25" x14ac:dyDescent="0.25">
      <c r="A22" s="183" t="s">
        <v>107</v>
      </c>
      <c r="B22" s="615" t="s">
        <v>105</v>
      </c>
      <c r="C22" s="616"/>
      <c r="D22" s="633"/>
      <c r="E22" s="184"/>
      <c r="F22" s="96"/>
      <c r="G22" s="97"/>
      <c r="H22" s="135"/>
      <c r="I22" s="136"/>
      <c r="J22" s="135"/>
      <c r="K22" s="185"/>
      <c r="L22" s="186"/>
      <c r="M22" s="187"/>
      <c r="N22" s="187"/>
      <c r="O22" s="188"/>
      <c r="P22" s="135"/>
      <c r="Q22" s="137"/>
      <c r="R22" s="138"/>
      <c r="S22" s="189"/>
      <c r="T22" s="190"/>
      <c r="U22" s="191"/>
      <c r="V22" s="192"/>
    </row>
    <row r="23" spans="1:23" s="193" customFormat="1" ht="75" x14ac:dyDescent="0.25">
      <c r="A23" s="194" t="s">
        <v>108</v>
      </c>
      <c r="B23" s="615" t="s">
        <v>105</v>
      </c>
      <c r="C23" s="616"/>
      <c r="D23" s="633"/>
      <c r="E23" s="184" t="s">
        <v>109</v>
      </c>
      <c r="F23" s="195">
        <v>0</v>
      </c>
      <c r="G23" s="196">
        <v>29502</v>
      </c>
      <c r="H23" s="197"/>
      <c r="I23" s="198"/>
      <c r="J23" s="197">
        <v>0</v>
      </c>
      <c r="K23" s="199">
        <v>0</v>
      </c>
      <c r="L23" s="200">
        <v>0</v>
      </c>
      <c r="M23" s="201">
        <v>0</v>
      </c>
      <c r="N23" s="201">
        <v>0</v>
      </c>
      <c r="O23" s="202">
        <v>0</v>
      </c>
      <c r="P23" s="197">
        <v>0</v>
      </c>
      <c r="Q23" s="203">
        <v>0</v>
      </c>
      <c r="R23" s="204">
        <v>0</v>
      </c>
      <c r="S23" s="205">
        <v>0</v>
      </c>
      <c r="T23" s="190"/>
      <c r="U23" s="191"/>
      <c r="V23" s="192"/>
    </row>
    <row r="24" spans="1:23" ht="30" customHeight="1" x14ac:dyDescent="0.35">
      <c r="A24" s="206" t="s">
        <v>110</v>
      </c>
      <c r="B24" s="726"/>
      <c r="C24" s="727"/>
      <c r="D24" s="728"/>
      <c r="E24" s="207"/>
      <c r="F24" s="195"/>
      <c r="G24" s="208"/>
      <c r="H24" s="90"/>
      <c r="I24" s="139"/>
      <c r="J24" s="90"/>
      <c r="K24" s="89"/>
      <c r="L24" s="82"/>
      <c r="M24" s="99"/>
      <c r="N24" s="100"/>
      <c r="O24" s="101"/>
      <c r="P24" s="90"/>
      <c r="Q24" s="140"/>
      <c r="R24" s="133"/>
      <c r="S24" s="134"/>
      <c r="T24" s="149"/>
      <c r="U24" s="145"/>
      <c r="V24" s="150"/>
    </row>
    <row r="25" spans="1:23" ht="38.25" x14ac:dyDescent="0.35">
      <c r="A25" s="209" t="s">
        <v>111</v>
      </c>
      <c r="B25" s="729"/>
      <c r="C25" s="730"/>
      <c r="D25" s="731"/>
      <c r="E25" s="210"/>
      <c r="F25" s="96"/>
      <c r="G25" s="97"/>
      <c r="H25" s="135"/>
      <c r="I25" s="136"/>
      <c r="J25" s="91"/>
      <c r="K25" s="83"/>
      <c r="L25" s="186"/>
      <c r="M25" s="102"/>
      <c r="N25" s="102"/>
      <c r="O25" s="103"/>
      <c r="P25" s="91"/>
      <c r="Q25" s="137"/>
      <c r="R25" s="138"/>
      <c r="S25" s="189"/>
      <c r="T25" s="149"/>
      <c r="U25" s="145"/>
      <c r="V25" s="150"/>
      <c r="W25" s="80"/>
    </row>
    <row r="26" spans="1:23" ht="38.25" x14ac:dyDescent="0.35">
      <c r="A26" s="209" t="s">
        <v>112</v>
      </c>
      <c r="B26" s="613" t="s">
        <v>113</v>
      </c>
      <c r="C26" s="614"/>
      <c r="D26" s="722"/>
      <c r="E26" s="184" t="s">
        <v>113</v>
      </c>
      <c r="F26" s="211">
        <v>2543200</v>
      </c>
      <c r="G26" s="196">
        <v>45934422</v>
      </c>
      <c r="H26" s="135"/>
      <c r="I26" s="136"/>
      <c r="J26" s="91">
        <v>0</v>
      </c>
      <c r="K26" s="83">
        <v>0</v>
      </c>
      <c r="L26" s="186">
        <v>0</v>
      </c>
      <c r="M26" s="102">
        <v>0</v>
      </c>
      <c r="N26" s="102">
        <v>0</v>
      </c>
      <c r="O26" s="103">
        <v>0</v>
      </c>
      <c r="P26" s="91">
        <v>0</v>
      </c>
      <c r="Q26" s="137">
        <v>0</v>
      </c>
      <c r="R26" s="138">
        <v>0</v>
      </c>
      <c r="S26" s="189">
        <v>0</v>
      </c>
      <c r="T26" s="149"/>
      <c r="U26" s="145"/>
      <c r="V26" s="150"/>
    </row>
    <row r="27" spans="1:23" ht="30" customHeight="1" x14ac:dyDescent="0.35">
      <c r="A27" s="206" t="s">
        <v>114</v>
      </c>
      <c r="B27" s="212"/>
      <c r="C27" s="213"/>
      <c r="D27" s="214"/>
      <c r="E27" s="210"/>
      <c r="F27" s="215"/>
      <c r="G27" s="97"/>
      <c r="H27" s="216"/>
      <c r="I27" s="217"/>
      <c r="J27" s="218"/>
      <c r="K27" s="219"/>
      <c r="L27" s="220"/>
      <c r="M27" s="221"/>
      <c r="N27" s="221"/>
      <c r="O27" s="222"/>
      <c r="P27" s="218"/>
      <c r="Q27" s="223"/>
      <c r="R27" s="224"/>
      <c r="S27" s="225"/>
      <c r="T27" s="226"/>
      <c r="U27" s="227"/>
      <c r="V27" s="228"/>
    </row>
    <row r="28" spans="1:23" ht="39" thickBot="1" x14ac:dyDescent="0.4">
      <c r="A28" s="209" t="s">
        <v>115</v>
      </c>
      <c r="B28" s="737" t="s">
        <v>95</v>
      </c>
      <c r="C28" s="738"/>
      <c r="D28" s="739"/>
      <c r="E28" s="184" t="s">
        <v>96</v>
      </c>
      <c r="F28" s="215" t="s">
        <v>96</v>
      </c>
      <c r="G28" s="97">
        <v>0</v>
      </c>
      <c r="H28" s="216"/>
      <c r="I28" s="229"/>
      <c r="J28" s="185" t="s">
        <v>96</v>
      </c>
      <c r="K28" s="185" t="s">
        <v>96</v>
      </c>
      <c r="L28" s="230" t="s">
        <v>96</v>
      </c>
      <c r="M28" s="187" t="s">
        <v>96</v>
      </c>
      <c r="N28" s="187" t="s">
        <v>96</v>
      </c>
      <c r="O28" s="187" t="s">
        <v>96</v>
      </c>
      <c r="P28" s="231">
        <v>0</v>
      </c>
      <c r="Q28" s="223">
        <v>0</v>
      </c>
      <c r="R28" s="224">
        <v>0</v>
      </c>
      <c r="S28" s="225">
        <v>0</v>
      </c>
      <c r="T28" s="226"/>
      <c r="U28" s="227"/>
      <c r="V28" s="228"/>
    </row>
    <row r="29" spans="1:23" ht="23.25" customHeight="1" x14ac:dyDescent="0.35">
      <c r="A29" s="232" t="s">
        <v>116</v>
      </c>
      <c r="B29" s="740" t="s">
        <v>95</v>
      </c>
      <c r="C29" s="741"/>
      <c r="D29" s="742"/>
      <c r="E29" s="233" t="s">
        <v>96</v>
      </c>
      <c r="F29" s="234" t="s">
        <v>96</v>
      </c>
      <c r="G29" s="233">
        <v>0</v>
      </c>
      <c r="H29" s="235"/>
      <c r="I29" s="235"/>
      <c r="J29" s="235" t="s">
        <v>96</v>
      </c>
      <c r="K29" s="235" t="s">
        <v>96</v>
      </c>
      <c r="L29" s="236" t="s">
        <v>96</v>
      </c>
      <c r="M29" s="237" t="s">
        <v>96</v>
      </c>
      <c r="N29" s="237" t="s">
        <v>96</v>
      </c>
      <c r="O29" s="237" t="s">
        <v>96</v>
      </c>
      <c r="P29" s="219">
        <v>0</v>
      </c>
      <c r="Q29" s="238">
        <v>0</v>
      </c>
      <c r="R29" s="239">
        <v>0</v>
      </c>
      <c r="S29" s="240">
        <v>0</v>
      </c>
      <c r="T29" s="227"/>
      <c r="U29" s="227"/>
      <c r="V29" s="227"/>
    </row>
    <row r="30" spans="1:23" ht="23.25" customHeight="1" x14ac:dyDescent="0.35">
      <c r="A30" s="209"/>
      <c r="B30" s="241"/>
      <c r="C30" s="241"/>
      <c r="D30" s="241"/>
      <c r="E30" s="210"/>
      <c r="F30" s="184"/>
      <c r="G30" s="242">
        <f>SUM(G19:G29)</f>
        <v>45963924</v>
      </c>
      <c r="H30" s="243"/>
      <c r="I30" s="243"/>
      <c r="J30" s="244"/>
      <c r="K30" s="244"/>
      <c r="L30" s="245"/>
      <c r="M30" s="246"/>
      <c r="N30" s="246"/>
      <c r="O30" s="247"/>
      <c r="P30" s="244"/>
      <c r="Q30" s="248"/>
      <c r="R30" s="249"/>
      <c r="S30" s="250"/>
      <c r="T30" s="251"/>
      <c r="U30" s="251"/>
      <c r="V30" s="252"/>
    </row>
    <row r="31" spans="1:23" ht="21.75" thickBot="1" x14ac:dyDescent="0.4">
      <c r="A31" s="743"/>
      <c r="B31" s="744"/>
      <c r="C31" s="744"/>
      <c r="D31" s="744"/>
      <c r="E31" s="744"/>
      <c r="F31" s="744"/>
      <c r="G31" s="744"/>
      <c r="H31" s="744"/>
      <c r="I31" s="744"/>
      <c r="J31" s="744"/>
      <c r="K31" s="744"/>
      <c r="L31" s="744"/>
      <c r="M31" s="744"/>
      <c r="N31" s="744"/>
      <c r="O31" s="744"/>
      <c r="P31" s="744"/>
      <c r="Q31" s="744"/>
      <c r="R31" s="744"/>
      <c r="S31" s="744"/>
      <c r="T31" s="744"/>
      <c r="U31" s="744"/>
      <c r="V31" s="745"/>
      <c r="W31" s="108"/>
    </row>
    <row r="32" spans="1:23" ht="34.5" thickBot="1" x14ac:dyDescent="0.55000000000000004">
      <c r="A32" s="181" t="s">
        <v>39</v>
      </c>
      <c r="B32" s="714">
        <v>2019</v>
      </c>
      <c r="C32" s="715"/>
      <c r="D32" s="715"/>
      <c r="E32" s="715"/>
      <c r="F32" s="715"/>
      <c r="G32" s="715"/>
      <c r="H32" s="715"/>
      <c r="I32" s="715"/>
      <c r="J32" s="715"/>
      <c r="K32" s="715"/>
      <c r="L32" s="715"/>
      <c r="M32" s="715"/>
      <c r="N32" s="715"/>
      <c r="O32" s="715"/>
      <c r="P32" s="715"/>
      <c r="Q32" s="715"/>
      <c r="R32" s="715"/>
      <c r="S32" s="715"/>
      <c r="T32" s="716"/>
      <c r="U32" s="717"/>
      <c r="V32" s="85"/>
      <c r="W32" s="85"/>
    </row>
    <row r="33" spans="1:25" ht="159" customHeight="1" thickBot="1" x14ac:dyDescent="0.3">
      <c r="A33" s="668" t="s">
        <v>42</v>
      </c>
      <c r="B33" s="671" t="s">
        <v>43</v>
      </c>
      <c r="C33" s="672"/>
      <c r="D33" s="673"/>
      <c r="E33" s="673" t="s">
        <v>44</v>
      </c>
      <c r="F33" s="680" t="s">
        <v>64</v>
      </c>
      <c r="G33" s="681"/>
      <c r="H33" s="682" t="s">
        <v>80</v>
      </c>
      <c r="I33" s="683"/>
      <c r="J33" s="684" t="s">
        <v>81</v>
      </c>
      <c r="K33" s="685"/>
      <c r="L33" s="686"/>
      <c r="M33" s="687" t="s">
        <v>82</v>
      </c>
      <c r="N33" s="688"/>
      <c r="O33" s="689"/>
      <c r="P33" s="690" t="s">
        <v>83</v>
      </c>
      <c r="Q33" s="691"/>
      <c r="R33" s="692" t="s">
        <v>84</v>
      </c>
      <c r="S33" s="693"/>
      <c r="T33" s="634" t="s">
        <v>85</v>
      </c>
      <c r="U33" s="635"/>
      <c r="V33" s="636"/>
      <c r="W33" s="105"/>
    </row>
    <row r="34" spans="1:25" ht="30" customHeight="1" x14ac:dyDescent="0.25">
      <c r="A34" s="669"/>
      <c r="B34" s="674"/>
      <c r="C34" s="675"/>
      <c r="D34" s="676"/>
      <c r="E34" s="676"/>
      <c r="F34" s="643" t="s">
        <v>49</v>
      </c>
      <c r="G34" s="645" t="s">
        <v>48</v>
      </c>
      <c r="H34" s="647" t="s">
        <v>75</v>
      </c>
      <c r="I34" s="649" t="s">
        <v>76</v>
      </c>
      <c r="J34" s="651" t="s">
        <v>50</v>
      </c>
      <c r="K34" s="653" t="s">
        <v>38</v>
      </c>
      <c r="L34" s="655" t="s">
        <v>37</v>
      </c>
      <c r="M34" s="653" t="s">
        <v>50</v>
      </c>
      <c r="N34" s="653" t="s">
        <v>38</v>
      </c>
      <c r="O34" s="658" t="s">
        <v>37</v>
      </c>
      <c r="P34" s="660" t="s">
        <v>77</v>
      </c>
      <c r="Q34" s="662" t="s">
        <v>78</v>
      </c>
      <c r="R34" s="664" t="s">
        <v>79</v>
      </c>
      <c r="S34" s="666" t="s">
        <v>78</v>
      </c>
      <c r="T34" s="637"/>
      <c r="U34" s="638"/>
      <c r="V34" s="639"/>
      <c r="W34" s="106"/>
    </row>
    <row r="35" spans="1:25" ht="66" customHeight="1" thickBot="1" x14ac:dyDescent="0.3">
      <c r="A35" s="670"/>
      <c r="B35" s="677"/>
      <c r="C35" s="678"/>
      <c r="D35" s="679"/>
      <c r="E35" s="679"/>
      <c r="F35" s="644"/>
      <c r="G35" s="646"/>
      <c r="H35" s="648"/>
      <c r="I35" s="650"/>
      <c r="J35" s="652"/>
      <c r="K35" s="654"/>
      <c r="L35" s="656"/>
      <c r="M35" s="657"/>
      <c r="N35" s="654"/>
      <c r="O35" s="659"/>
      <c r="P35" s="661"/>
      <c r="Q35" s="663"/>
      <c r="R35" s="665"/>
      <c r="S35" s="667"/>
      <c r="T35" s="640"/>
      <c r="U35" s="641"/>
      <c r="V35" s="642"/>
      <c r="W35" s="106"/>
    </row>
    <row r="36" spans="1:25" s="193" customFormat="1" ht="30" customHeight="1" x14ac:dyDescent="0.25">
      <c r="A36" s="253" t="s">
        <v>103</v>
      </c>
      <c r="B36" s="723"/>
      <c r="C36" s="724"/>
      <c r="D36" s="725"/>
      <c r="E36" s="161"/>
      <c r="F36" s="94"/>
      <c r="G36" s="95"/>
      <c r="H36" s="81"/>
      <c r="I36" s="131"/>
      <c r="J36" s="81"/>
      <c r="K36" s="84"/>
      <c r="L36" s="87"/>
      <c r="M36" s="99"/>
      <c r="N36" s="99"/>
      <c r="O36" s="254"/>
      <c r="P36" s="81"/>
      <c r="Q36" s="132"/>
      <c r="R36" s="133"/>
      <c r="S36" s="134"/>
      <c r="T36" s="255"/>
      <c r="U36" s="256"/>
      <c r="V36" s="257"/>
      <c r="W36" s="258"/>
    </row>
    <row r="37" spans="1:25" s="193" customFormat="1" ht="21" x14ac:dyDescent="0.25">
      <c r="A37" s="620" t="s">
        <v>92</v>
      </c>
      <c r="B37" s="615" t="s">
        <v>117</v>
      </c>
      <c r="C37" s="616"/>
      <c r="D37" s="633"/>
      <c r="E37" s="184" t="s">
        <v>97</v>
      </c>
      <c r="F37" s="211">
        <v>500</v>
      </c>
      <c r="G37" s="259">
        <v>69953055.790000007</v>
      </c>
      <c r="H37" s="260">
        <v>43467</v>
      </c>
      <c r="I37" s="261">
        <v>43819</v>
      </c>
      <c r="J37" s="135">
        <v>500</v>
      </c>
      <c r="K37" s="185">
        <v>0</v>
      </c>
      <c r="L37" s="186">
        <v>0</v>
      </c>
      <c r="M37" s="262">
        <v>69953055.790000007</v>
      </c>
      <c r="N37" s="262">
        <v>0</v>
      </c>
      <c r="O37" s="263">
        <v>0</v>
      </c>
      <c r="P37" s="264">
        <v>0</v>
      </c>
      <c r="Q37" s="265">
        <f>O37</f>
        <v>0</v>
      </c>
      <c r="R37" s="138">
        <v>0</v>
      </c>
      <c r="S37" s="189">
        <v>0</v>
      </c>
      <c r="T37" s="190"/>
      <c r="U37" s="191"/>
      <c r="V37" s="192"/>
      <c r="W37" s="266"/>
    </row>
    <row r="38" spans="1:25" s="193" customFormat="1" ht="66.75" customHeight="1" x14ac:dyDescent="0.25">
      <c r="A38" s="629"/>
      <c r="B38" s="615" t="s">
        <v>118</v>
      </c>
      <c r="C38" s="616"/>
      <c r="D38" s="633"/>
      <c r="E38" s="184" t="s">
        <v>93</v>
      </c>
      <c r="F38" s="211">
        <v>500</v>
      </c>
      <c r="G38" s="259">
        <v>5399305.21</v>
      </c>
      <c r="H38" s="260">
        <v>43467</v>
      </c>
      <c r="I38" s="261">
        <v>43819</v>
      </c>
      <c r="J38" s="135">
        <v>500</v>
      </c>
      <c r="K38" s="185">
        <v>0</v>
      </c>
      <c r="L38" s="186">
        <v>0</v>
      </c>
      <c r="M38" s="262">
        <v>5399305.21</v>
      </c>
      <c r="N38" s="262">
        <v>0</v>
      </c>
      <c r="O38" s="263">
        <v>0</v>
      </c>
      <c r="P38" s="264">
        <v>0</v>
      </c>
      <c r="Q38" s="265">
        <f>O38</f>
        <v>0</v>
      </c>
      <c r="R38" s="138">
        <v>0</v>
      </c>
      <c r="S38" s="189">
        <v>0</v>
      </c>
      <c r="T38" s="190"/>
      <c r="U38" s="191"/>
      <c r="V38" s="192"/>
      <c r="W38" s="266"/>
    </row>
    <row r="39" spans="1:25" s="193" customFormat="1" ht="30" customHeight="1" x14ac:dyDescent="0.25">
      <c r="A39" s="267" t="s">
        <v>110</v>
      </c>
      <c r="B39" s="268"/>
      <c r="C39" s="269"/>
      <c r="D39" s="270"/>
      <c r="E39" s="184"/>
      <c r="F39" s="211"/>
      <c r="G39" s="259"/>
      <c r="H39" s="135"/>
      <c r="I39" s="136"/>
      <c r="J39" s="135"/>
      <c r="K39" s="185"/>
      <c r="L39" s="186"/>
      <c r="M39" s="262"/>
      <c r="N39" s="262"/>
      <c r="O39" s="263"/>
      <c r="P39" s="264"/>
      <c r="Q39" s="137"/>
      <c r="R39" s="138"/>
      <c r="S39" s="189"/>
      <c r="T39" s="190"/>
      <c r="U39" s="191"/>
      <c r="V39" s="192"/>
      <c r="W39" s="266"/>
    </row>
    <row r="40" spans="1:25" s="193" customFormat="1" ht="53.25" customHeight="1" x14ac:dyDescent="0.25">
      <c r="A40" s="620" t="s">
        <v>100</v>
      </c>
      <c r="B40" s="615" t="s">
        <v>119</v>
      </c>
      <c r="C40" s="616"/>
      <c r="D40" s="633"/>
      <c r="E40" s="184" t="s">
        <v>120</v>
      </c>
      <c r="F40" s="271">
        <v>1500</v>
      </c>
      <c r="G40" s="272">
        <v>6600000</v>
      </c>
      <c r="H40" s="260">
        <v>43498</v>
      </c>
      <c r="I40" s="261">
        <v>43799</v>
      </c>
      <c r="J40" s="264">
        <v>1500</v>
      </c>
      <c r="K40" s="273">
        <v>1224</v>
      </c>
      <c r="L40" s="274">
        <f>K40/J40</f>
        <v>0.81599999999999995</v>
      </c>
      <c r="M40" s="275">
        <v>6600000</v>
      </c>
      <c r="N40" s="262">
        <v>5385600</v>
      </c>
      <c r="O40" s="276">
        <f>N40/M40</f>
        <v>0.81599999999999995</v>
      </c>
      <c r="P40" s="277">
        <v>1224</v>
      </c>
      <c r="Q40" s="265">
        <f>O40</f>
        <v>0.81599999999999995</v>
      </c>
      <c r="R40" s="278">
        <f>N40</f>
        <v>5385600</v>
      </c>
      <c r="S40" s="279">
        <f>Q40</f>
        <v>0.81599999999999995</v>
      </c>
      <c r="T40" s="190"/>
      <c r="U40" s="191"/>
      <c r="V40" s="192"/>
      <c r="W40" s="258"/>
    </row>
    <row r="41" spans="1:25" s="193" customFormat="1" ht="53.25" customHeight="1" x14ac:dyDescent="0.25">
      <c r="A41" s="621"/>
      <c r="B41" s="615" t="s">
        <v>121</v>
      </c>
      <c r="C41" s="616"/>
      <c r="D41" s="633"/>
      <c r="E41" s="184" t="s">
        <v>122</v>
      </c>
      <c r="F41" s="211">
        <v>499537</v>
      </c>
      <c r="G41" s="259">
        <v>10026616</v>
      </c>
      <c r="H41" s="260">
        <v>43467</v>
      </c>
      <c r="I41" s="261">
        <v>43710</v>
      </c>
      <c r="J41" s="264">
        <v>499537</v>
      </c>
      <c r="K41" s="273">
        <v>499537</v>
      </c>
      <c r="L41" s="274">
        <f>K41/J41</f>
        <v>1</v>
      </c>
      <c r="M41" s="280">
        <v>10026616</v>
      </c>
      <c r="N41" s="262">
        <v>9581119.6600000001</v>
      </c>
      <c r="O41" s="276">
        <f>N41/M41</f>
        <v>0.95556862454890068</v>
      </c>
      <c r="P41" s="264">
        <v>499537</v>
      </c>
      <c r="Q41" s="265">
        <f>O41</f>
        <v>0.95556862454890068</v>
      </c>
      <c r="R41" s="278">
        <f t="shared" ref="R41:R46" si="0">N41</f>
        <v>9581119.6600000001</v>
      </c>
      <c r="S41" s="279">
        <f t="shared" ref="S41:S47" si="1">Q41</f>
        <v>0.95556862454890068</v>
      </c>
      <c r="T41" s="190"/>
      <c r="U41" s="191"/>
      <c r="V41" s="192"/>
      <c r="W41" s="266"/>
    </row>
    <row r="42" spans="1:25" s="193" customFormat="1" ht="53.25" customHeight="1" x14ac:dyDescent="0.25">
      <c r="A42" s="621"/>
      <c r="B42" s="615" t="s">
        <v>121</v>
      </c>
      <c r="C42" s="616"/>
      <c r="D42" s="633"/>
      <c r="E42" s="184" t="s">
        <v>122</v>
      </c>
      <c r="F42" s="211">
        <v>2360402</v>
      </c>
      <c r="G42" s="259">
        <v>24384275</v>
      </c>
      <c r="H42" s="260">
        <v>43467</v>
      </c>
      <c r="I42" s="261">
        <v>43585</v>
      </c>
      <c r="J42" s="264">
        <v>2360402</v>
      </c>
      <c r="K42" s="273">
        <v>2360402</v>
      </c>
      <c r="L42" s="274">
        <f>K42/J42</f>
        <v>1</v>
      </c>
      <c r="M42" s="280">
        <v>24384275</v>
      </c>
      <c r="N42" s="262">
        <v>24297026.359999999</v>
      </c>
      <c r="O42" s="276">
        <f>N42/M42</f>
        <v>0.99642193011684788</v>
      </c>
      <c r="P42" s="264">
        <v>2360402</v>
      </c>
      <c r="Q42" s="265">
        <f>O42</f>
        <v>0.99642193011684788</v>
      </c>
      <c r="R42" s="278">
        <f t="shared" si="0"/>
        <v>24297026.359999999</v>
      </c>
      <c r="S42" s="279">
        <f t="shared" si="1"/>
        <v>0.99642193011684788</v>
      </c>
      <c r="T42" s="190"/>
      <c r="U42" s="191"/>
      <c r="V42" s="192"/>
      <c r="W42" s="266"/>
    </row>
    <row r="43" spans="1:25" s="193" customFormat="1" ht="21" x14ac:dyDescent="0.25">
      <c r="A43" s="621"/>
      <c r="B43" s="615" t="s">
        <v>123</v>
      </c>
      <c r="C43" s="616"/>
      <c r="D43" s="633"/>
      <c r="E43" s="184" t="s">
        <v>120</v>
      </c>
      <c r="F43" s="211">
        <v>1360</v>
      </c>
      <c r="G43" s="259">
        <v>2258079</v>
      </c>
      <c r="H43" s="260">
        <v>43647</v>
      </c>
      <c r="I43" s="261">
        <v>43803</v>
      </c>
      <c r="J43" s="264">
        <v>1360</v>
      </c>
      <c r="K43" s="273">
        <v>0</v>
      </c>
      <c r="L43" s="274">
        <f>K43/J43</f>
        <v>0</v>
      </c>
      <c r="M43" s="280">
        <v>2258079</v>
      </c>
      <c r="N43" s="262">
        <v>0</v>
      </c>
      <c r="O43" s="276">
        <f>N43/M43</f>
        <v>0</v>
      </c>
      <c r="P43" s="264">
        <v>0</v>
      </c>
      <c r="Q43" s="265">
        <f>O43</f>
        <v>0</v>
      </c>
      <c r="R43" s="278">
        <f t="shared" si="0"/>
        <v>0</v>
      </c>
      <c r="S43" s="279">
        <f t="shared" si="1"/>
        <v>0</v>
      </c>
      <c r="T43" s="190"/>
      <c r="U43" s="191"/>
      <c r="V43" s="192"/>
      <c r="W43" s="266"/>
    </row>
    <row r="44" spans="1:25" s="193" customFormat="1" ht="21" x14ac:dyDescent="0.25">
      <c r="A44" s="629"/>
      <c r="B44" s="615" t="s">
        <v>124</v>
      </c>
      <c r="C44" s="616"/>
      <c r="D44" s="633"/>
      <c r="E44" s="184" t="s">
        <v>101</v>
      </c>
      <c r="F44" s="271">
        <v>1360</v>
      </c>
      <c r="G44" s="272">
        <v>99949503</v>
      </c>
      <c r="H44" s="260">
        <v>43467</v>
      </c>
      <c r="I44" s="261">
        <v>43696</v>
      </c>
      <c r="J44" s="264">
        <v>1360</v>
      </c>
      <c r="K44" s="273">
        <v>0</v>
      </c>
      <c r="L44" s="274">
        <f>K44/J44</f>
        <v>0</v>
      </c>
      <c r="M44" s="281">
        <v>99949503</v>
      </c>
      <c r="N44" s="262">
        <v>0</v>
      </c>
      <c r="O44" s="276">
        <f>N44/M44</f>
        <v>0</v>
      </c>
      <c r="P44" s="277">
        <v>0</v>
      </c>
      <c r="Q44" s="265">
        <f>O44</f>
        <v>0</v>
      </c>
      <c r="R44" s="278">
        <f t="shared" si="0"/>
        <v>0</v>
      </c>
      <c r="S44" s="279">
        <f t="shared" si="1"/>
        <v>0</v>
      </c>
      <c r="T44" s="190"/>
      <c r="U44" s="191"/>
      <c r="V44" s="192"/>
      <c r="W44" s="258"/>
    </row>
    <row r="45" spans="1:25" s="193" customFormat="1" ht="30" customHeight="1" x14ac:dyDescent="0.25">
      <c r="A45" s="267" t="s">
        <v>114</v>
      </c>
      <c r="B45" s="613"/>
      <c r="C45" s="614"/>
      <c r="D45" s="722"/>
      <c r="E45" s="184"/>
      <c r="F45" s="96"/>
      <c r="G45" s="97"/>
      <c r="H45" s="135"/>
      <c r="I45" s="136"/>
      <c r="J45" s="135"/>
      <c r="K45" s="185"/>
      <c r="L45" s="282"/>
      <c r="M45" s="283"/>
      <c r="N45" s="284"/>
      <c r="O45" s="285"/>
      <c r="P45" s="264"/>
      <c r="Q45" s="265"/>
      <c r="R45" s="278"/>
      <c r="S45" s="279"/>
      <c r="T45" s="190"/>
      <c r="U45" s="191"/>
      <c r="V45" s="192"/>
      <c r="W45" s="266"/>
      <c r="Y45" s="286"/>
    </row>
    <row r="46" spans="1:25" s="193" customFormat="1" ht="69.75" x14ac:dyDescent="0.25">
      <c r="A46" s="287" t="s">
        <v>94</v>
      </c>
      <c r="B46" s="613" t="s">
        <v>95</v>
      </c>
      <c r="C46" s="614"/>
      <c r="D46" s="722"/>
      <c r="E46" s="184" t="s">
        <v>125</v>
      </c>
      <c r="F46" s="96" t="s">
        <v>96</v>
      </c>
      <c r="G46" s="272">
        <v>15022125</v>
      </c>
      <c r="H46" s="260">
        <v>43525</v>
      </c>
      <c r="I46" s="261">
        <v>43830</v>
      </c>
      <c r="J46" s="288" t="s">
        <v>96</v>
      </c>
      <c r="K46" s="185" t="s">
        <v>96</v>
      </c>
      <c r="L46" s="245" t="s">
        <v>96</v>
      </c>
      <c r="M46" s="281">
        <v>15022125</v>
      </c>
      <c r="N46" s="262">
        <v>2397900</v>
      </c>
      <c r="O46" s="276">
        <f>N46/M46</f>
        <v>0.15962455378316984</v>
      </c>
      <c r="P46" s="264" t="s">
        <v>96</v>
      </c>
      <c r="Q46" s="265">
        <f>O46</f>
        <v>0.15962455378316984</v>
      </c>
      <c r="R46" s="278">
        <f t="shared" si="0"/>
        <v>2397900</v>
      </c>
      <c r="S46" s="279">
        <f t="shared" si="1"/>
        <v>0.15962455378316984</v>
      </c>
      <c r="T46" s="190"/>
      <c r="U46" s="191"/>
      <c r="V46" s="192"/>
      <c r="W46" s="266"/>
    </row>
    <row r="47" spans="1:25" ht="23.25" customHeight="1" thickBot="1" x14ac:dyDescent="0.5">
      <c r="A47" s="289"/>
      <c r="B47" s="719"/>
      <c r="C47" s="720"/>
      <c r="D47" s="721"/>
      <c r="E47" s="110"/>
      <c r="F47" s="98"/>
      <c r="G47" s="97"/>
      <c r="H47" s="141"/>
      <c r="I47" s="142"/>
      <c r="J47" s="290">
        <f>J44+J43+J42+J41+J40+J38+J37</f>
        <v>2865159</v>
      </c>
      <c r="K47" s="290">
        <f>K44+K43+K42+K41+K40+K38+K37</f>
        <v>2861163</v>
      </c>
      <c r="L47" s="291">
        <f>K47/J47</f>
        <v>0.99860531300357158</v>
      </c>
      <c r="M47" s="104"/>
      <c r="N47" s="292"/>
      <c r="O47" s="293"/>
      <c r="P47" s="294">
        <f>SUM(P36:P46)</f>
        <v>2861163</v>
      </c>
      <c r="Q47" s="276">
        <f>P47/J47</f>
        <v>0.99860531300357158</v>
      </c>
      <c r="R47" s="144"/>
      <c r="S47" s="295">
        <f t="shared" si="1"/>
        <v>0.99860531300357158</v>
      </c>
      <c r="T47" s="151"/>
      <c r="U47" s="152"/>
      <c r="V47" s="153"/>
      <c r="W47" s="107"/>
    </row>
    <row r="48" spans="1:25" ht="21.75" thickBot="1" x14ac:dyDescent="0.4">
      <c r="A48" s="296"/>
      <c r="B48" s="297"/>
      <c r="C48" s="297"/>
      <c r="D48" s="297"/>
      <c r="E48" s="297"/>
      <c r="F48" s="297"/>
      <c r="G48" s="297"/>
      <c r="H48" s="297"/>
      <c r="I48" s="297"/>
      <c r="J48" s="297"/>
      <c r="K48" s="297"/>
      <c r="L48" s="298"/>
      <c r="M48" s="299">
        <f>SUM(M37:M47)</f>
        <v>233592959</v>
      </c>
      <c r="N48" s="299">
        <f>SUM(N37:N47)</f>
        <v>41661646.019999996</v>
      </c>
      <c r="O48" s="276">
        <f>N48/M48</f>
        <v>0.17835146315347628</v>
      </c>
      <c r="P48" s="297"/>
      <c r="Q48" s="300"/>
      <c r="R48" s="297"/>
      <c r="S48" s="298"/>
      <c r="T48" s="301"/>
      <c r="U48" s="301"/>
      <c r="V48" s="302"/>
      <c r="W48" s="108"/>
    </row>
    <row r="49" spans="1:23" ht="34.5" thickBot="1" x14ac:dyDescent="0.55000000000000004">
      <c r="A49" s="181" t="s">
        <v>39</v>
      </c>
      <c r="B49" s="714">
        <v>2020</v>
      </c>
      <c r="C49" s="715"/>
      <c r="D49" s="715"/>
      <c r="E49" s="715"/>
      <c r="F49" s="715"/>
      <c r="G49" s="715"/>
      <c r="H49" s="715"/>
      <c r="I49" s="715"/>
      <c r="J49" s="715"/>
      <c r="K49" s="715"/>
      <c r="L49" s="715"/>
      <c r="M49" s="715"/>
      <c r="N49" s="715"/>
      <c r="O49" s="715"/>
      <c r="P49" s="715"/>
      <c r="Q49" s="715"/>
      <c r="R49" s="715"/>
      <c r="S49" s="715"/>
      <c r="T49" s="716"/>
      <c r="U49" s="717"/>
      <c r="V49" s="85"/>
      <c r="W49" s="108"/>
    </row>
    <row r="50" spans="1:23" ht="34.5" thickBot="1" x14ac:dyDescent="0.35">
      <c r="A50" s="668" t="s">
        <v>42</v>
      </c>
      <c r="B50" s="671" t="s">
        <v>43</v>
      </c>
      <c r="C50" s="672"/>
      <c r="D50" s="673"/>
      <c r="E50" s="673" t="s">
        <v>44</v>
      </c>
      <c r="F50" s="680" t="s">
        <v>64</v>
      </c>
      <c r="G50" s="681"/>
      <c r="H50" s="682" t="s">
        <v>80</v>
      </c>
      <c r="I50" s="683"/>
      <c r="J50" s="684" t="s">
        <v>81</v>
      </c>
      <c r="K50" s="685"/>
      <c r="L50" s="686"/>
      <c r="M50" s="687" t="s">
        <v>82</v>
      </c>
      <c r="N50" s="688"/>
      <c r="O50" s="689"/>
      <c r="P50" s="690" t="s">
        <v>83</v>
      </c>
      <c r="Q50" s="691"/>
      <c r="R50" s="692" t="s">
        <v>84</v>
      </c>
      <c r="S50" s="693"/>
      <c r="T50" s="634" t="s">
        <v>85</v>
      </c>
      <c r="U50" s="635"/>
      <c r="V50" s="636"/>
      <c r="W50" s="108"/>
    </row>
    <row r="51" spans="1:23" ht="18.75" x14ac:dyDescent="0.3">
      <c r="A51" s="669"/>
      <c r="B51" s="674"/>
      <c r="C51" s="675"/>
      <c r="D51" s="676"/>
      <c r="E51" s="676"/>
      <c r="F51" s="643" t="s">
        <v>49</v>
      </c>
      <c r="G51" s="645" t="s">
        <v>48</v>
      </c>
      <c r="H51" s="647" t="s">
        <v>75</v>
      </c>
      <c r="I51" s="649" t="s">
        <v>76</v>
      </c>
      <c r="J51" s="651" t="s">
        <v>50</v>
      </c>
      <c r="K51" s="653" t="s">
        <v>38</v>
      </c>
      <c r="L51" s="655" t="s">
        <v>37</v>
      </c>
      <c r="M51" s="653" t="s">
        <v>50</v>
      </c>
      <c r="N51" s="653" t="s">
        <v>38</v>
      </c>
      <c r="O51" s="658" t="s">
        <v>37</v>
      </c>
      <c r="P51" s="660" t="s">
        <v>77</v>
      </c>
      <c r="Q51" s="662" t="s">
        <v>78</v>
      </c>
      <c r="R51" s="664" t="s">
        <v>79</v>
      </c>
      <c r="S51" s="666" t="s">
        <v>78</v>
      </c>
      <c r="T51" s="637"/>
      <c r="U51" s="638"/>
      <c r="V51" s="639"/>
      <c r="W51" s="108"/>
    </row>
    <row r="52" spans="1:23" ht="50.25" customHeight="1" thickBot="1" x14ac:dyDescent="0.35">
      <c r="A52" s="670"/>
      <c r="B52" s="677"/>
      <c r="C52" s="678"/>
      <c r="D52" s="679"/>
      <c r="E52" s="679"/>
      <c r="F52" s="644"/>
      <c r="G52" s="646"/>
      <c r="H52" s="648"/>
      <c r="I52" s="650"/>
      <c r="J52" s="652"/>
      <c r="K52" s="654"/>
      <c r="L52" s="656"/>
      <c r="M52" s="657"/>
      <c r="N52" s="654"/>
      <c r="O52" s="659"/>
      <c r="P52" s="661"/>
      <c r="Q52" s="663"/>
      <c r="R52" s="665"/>
      <c r="S52" s="667"/>
      <c r="T52" s="640"/>
      <c r="U52" s="641"/>
      <c r="V52" s="642"/>
      <c r="W52" s="108"/>
    </row>
    <row r="53" spans="1:23" ht="30" customHeight="1" x14ac:dyDescent="0.3">
      <c r="A53" s="253" t="s">
        <v>103</v>
      </c>
      <c r="B53" s="723"/>
      <c r="C53" s="724"/>
      <c r="D53" s="725"/>
      <c r="E53" s="161"/>
      <c r="F53" s="94"/>
      <c r="G53" s="95"/>
      <c r="H53" s="81"/>
      <c r="I53" s="131"/>
      <c r="J53" s="81"/>
      <c r="K53" s="84"/>
      <c r="L53" s="87"/>
      <c r="M53" s="99"/>
      <c r="N53" s="99"/>
      <c r="O53" s="254"/>
      <c r="P53" s="81"/>
      <c r="Q53" s="132"/>
      <c r="R53" s="133"/>
      <c r="S53" s="134"/>
      <c r="T53" s="255"/>
      <c r="U53" s="256"/>
      <c r="V53" s="257"/>
      <c r="W53" s="108"/>
    </row>
    <row r="54" spans="1:23" ht="51.75" customHeight="1" x14ac:dyDescent="0.3">
      <c r="A54" s="620" t="s">
        <v>92</v>
      </c>
      <c r="B54" s="615" t="s">
        <v>126</v>
      </c>
      <c r="C54" s="616"/>
      <c r="D54" s="633"/>
      <c r="E54" s="184" t="s">
        <v>97</v>
      </c>
      <c r="F54" s="211">
        <v>137</v>
      </c>
      <c r="G54" s="259">
        <v>26734500</v>
      </c>
      <c r="H54" s="260"/>
      <c r="I54" s="261"/>
      <c r="J54" s="135">
        <v>137</v>
      </c>
      <c r="K54" s="185">
        <v>81</v>
      </c>
      <c r="L54" s="186">
        <f t="shared" ref="L54:L59" si="2">K54/J54</f>
        <v>0.59124087591240881</v>
      </c>
      <c r="M54" s="262">
        <v>26734500</v>
      </c>
      <c r="N54" s="262">
        <v>15999000</v>
      </c>
      <c r="O54" s="263">
        <f t="shared" ref="O54:O59" si="3">N54/M54</f>
        <v>0.59844021769623523</v>
      </c>
      <c r="P54" s="264">
        <v>81</v>
      </c>
      <c r="Q54" s="303">
        <f t="shared" ref="Q54:Q59" si="4">P54/J54</f>
        <v>0.59124087591240881</v>
      </c>
      <c r="R54" s="138">
        <f>N54</f>
        <v>15999000</v>
      </c>
      <c r="S54" s="189">
        <f>O54</f>
        <v>0.59844021769623523</v>
      </c>
      <c r="T54" s="190"/>
      <c r="U54" s="191"/>
      <c r="V54" s="192"/>
      <c r="W54" s="108"/>
    </row>
    <row r="55" spans="1:23" ht="51.75" customHeight="1" x14ac:dyDescent="0.3">
      <c r="A55" s="629"/>
      <c r="B55" s="615" t="s">
        <v>127</v>
      </c>
      <c r="C55" s="616"/>
      <c r="D55" s="633"/>
      <c r="E55" s="184" t="s">
        <v>97</v>
      </c>
      <c r="F55" s="211">
        <v>200</v>
      </c>
      <c r="G55" s="259">
        <v>50660000</v>
      </c>
      <c r="H55" s="260"/>
      <c r="I55" s="261"/>
      <c r="J55" s="135">
        <v>200</v>
      </c>
      <c r="K55" s="185">
        <v>135</v>
      </c>
      <c r="L55" s="186">
        <f t="shared" si="2"/>
        <v>0.67500000000000004</v>
      </c>
      <c r="M55" s="262">
        <v>50660000</v>
      </c>
      <c r="N55" s="262">
        <v>33318500</v>
      </c>
      <c r="O55" s="263">
        <f t="shared" si="3"/>
        <v>0.65768851164626929</v>
      </c>
      <c r="P55" s="264">
        <v>135</v>
      </c>
      <c r="Q55" s="303">
        <f t="shared" si="4"/>
        <v>0.67500000000000004</v>
      </c>
      <c r="R55" s="138">
        <f t="shared" ref="R55:S64" si="5">N55</f>
        <v>33318500</v>
      </c>
      <c r="S55" s="189">
        <f t="shared" si="5"/>
        <v>0.65768851164626929</v>
      </c>
      <c r="T55" s="190"/>
      <c r="U55" s="191"/>
      <c r="V55" s="192"/>
      <c r="W55" s="108"/>
    </row>
    <row r="56" spans="1:23" ht="51.75" customHeight="1" x14ac:dyDescent="0.3">
      <c r="A56" s="304"/>
      <c r="B56" s="615" t="s">
        <v>128</v>
      </c>
      <c r="C56" s="616"/>
      <c r="D56" s="633"/>
      <c r="E56" s="184" t="s">
        <v>129</v>
      </c>
      <c r="F56" s="211">
        <v>137</v>
      </c>
      <c r="G56" s="259">
        <v>2070080</v>
      </c>
      <c r="H56" s="260"/>
      <c r="I56" s="261"/>
      <c r="J56" s="135">
        <v>137</v>
      </c>
      <c r="K56" s="185">
        <v>135</v>
      </c>
      <c r="L56" s="186">
        <f t="shared" si="2"/>
        <v>0.98540145985401462</v>
      </c>
      <c r="M56" s="262">
        <v>2100300</v>
      </c>
      <c r="N56" s="262">
        <v>2070080</v>
      </c>
      <c r="O56" s="263">
        <f t="shared" si="3"/>
        <v>0.98561157929819554</v>
      </c>
      <c r="P56" s="264">
        <v>135</v>
      </c>
      <c r="Q56" s="303">
        <f t="shared" si="4"/>
        <v>0.98540145985401462</v>
      </c>
      <c r="R56" s="138">
        <f t="shared" si="5"/>
        <v>2070080</v>
      </c>
      <c r="S56" s="189">
        <f t="shared" si="5"/>
        <v>0.98561157929819554</v>
      </c>
      <c r="T56" s="190"/>
      <c r="U56" s="191"/>
      <c r="V56" s="192"/>
      <c r="W56" s="108"/>
    </row>
    <row r="57" spans="1:23" ht="51.75" customHeight="1" x14ac:dyDescent="0.3">
      <c r="A57" s="304"/>
      <c r="B57" s="615" t="s">
        <v>130</v>
      </c>
      <c r="C57" s="616"/>
      <c r="D57" s="633"/>
      <c r="E57" s="184" t="s">
        <v>129</v>
      </c>
      <c r="F57" s="211">
        <v>200</v>
      </c>
      <c r="G57" s="259">
        <v>3027340</v>
      </c>
      <c r="H57" s="260"/>
      <c r="I57" s="261"/>
      <c r="J57" s="135">
        <v>200</v>
      </c>
      <c r="K57" s="185">
        <v>200</v>
      </c>
      <c r="L57" s="186">
        <f t="shared" si="2"/>
        <v>1</v>
      </c>
      <c r="M57" s="262">
        <v>3027340</v>
      </c>
      <c r="N57" s="262">
        <v>3027340</v>
      </c>
      <c r="O57" s="263">
        <f t="shared" si="3"/>
        <v>1</v>
      </c>
      <c r="P57" s="264">
        <v>200</v>
      </c>
      <c r="Q57" s="303">
        <f t="shared" si="4"/>
        <v>1</v>
      </c>
      <c r="R57" s="138">
        <f t="shared" si="5"/>
        <v>3027340</v>
      </c>
      <c r="S57" s="189">
        <f t="shared" si="5"/>
        <v>1</v>
      </c>
      <c r="T57" s="190"/>
      <c r="U57" s="191"/>
      <c r="V57" s="192"/>
      <c r="W57" s="108"/>
    </row>
    <row r="58" spans="1:23" ht="51.75" customHeight="1" x14ac:dyDescent="0.3">
      <c r="A58" s="304"/>
      <c r="B58" s="615" t="s">
        <v>131</v>
      </c>
      <c r="C58" s="616"/>
      <c r="D58" s="633"/>
      <c r="E58" s="184" t="s">
        <v>132</v>
      </c>
      <c r="F58" s="211">
        <v>1000</v>
      </c>
      <c r="G58" s="259">
        <v>68375505</v>
      </c>
      <c r="H58" s="260"/>
      <c r="I58" s="261"/>
      <c r="J58" s="135">
        <v>820</v>
      </c>
      <c r="K58" s="185">
        <v>733</v>
      </c>
      <c r="L58" s="186">
        <f t="shared" si="2"/>
        <v>0.89390243902439026</v>
      </c>
      <c r="M58" s="262">
        <v>71776239</v>
      </c>
      <c r="N58" s="262">
        <v>69809785.319999993</v>
      </c>
      <c r="O58" s="263">
        <f t="shared" si="3"/>
        <v>0.97260299916243864</v>
      </c>
      <c r="P58" s="264">
        <v>733</v>
      </c>
      <c r="Q58" s="303">
        <f t="shared" si="4"/>
        <v>0.89390243902439026</v>
      </c>
      <c r="R58" s="138">
        <f t="shared" si="5"/>
        <v>69809785.319999993</v>
      </c>
      <c r="S58" s="189">
        <f t="shared" si="5"/>
        <v>0.97260299916243864</v>
      </c>
      <c r="T58" s="190"/>
      <c r="U58" s="191"/>
      <c r="V58" s="192"/>
      <c r="W58" s="108"/>
    </row>
    <row r="59" spans="1:23" ht="51.75" customHeight="1" x14ac:dyDescent="0.3">
      <c r="A59" s="304"/>
      <c r="B59" s="615" t="s">
        <v>133</v>
      </c>
      <c r="C59" s="616"/>
      <c r="D59" s="633"/>
      <c r="E59" s="184" t="s">
        <v>132</v>
      </c>
      <c r="F59" s="211">
        <v>292</v>
      </c>
      <c r="G59" s="259">
        <v>17765881</v>
      </c>
      <c r="H59" s="260"/>
      <c r="I59" s="261"/>
      <c r="J59" s="135">
        <v>638</v>
      </c>
      <c r="K59" s="185">
        <v>407</v>
      </c>
      <c r="L59" s="186">
        <f t="shared" si="2"/>
        <v>0.63793103448275867</v>
      </c>
      <c r="M59" s="262">
        <v>42192897</v>
      </c>
      <c r="N59" s="262">
        <v>29968440.899999999</v>
      </c>
      <c r="O59" s="263">
        <f t="shared" si="3"/>
        <v>0.71027217922485864</v>
      </c>
      <c r="P59" s="264">
        <v>407</v>
      </c>
      <c r="Q59" s="303">
        <f t="shared" si="4"/>
        <v>0.63793103448275867</v>
      </c>
      <c r="R59" s="138">
        <f t="shared" si="5"/>
        <v>29968440.899999999</v>
      </c>
      <c r="S59" s="189">
        <f t="shared" si="5"/>
        <v>0.71027217922485864</v>
      </c>
      <c r="T59" s="190"/>
      <c r="U59" s="191"/>
      <c r="V59" s="192"/>
      <c r="W59" s="108"/>
    </row>
    <row r="60" spans="1:23" ht="30" customHeight="1" x14ac:dyDescent="0.3">
      <c r="A60" s="267" t="s">
        <v>110</v>
      </c>
      <c r="B60" s="268"/>
      <c r="C60" s="269"/>
      <c r="D60" s="270"/>
      <c r="E60" s="184"/>
      <c r="F60" s="211"/>
      <c r="G60" s="259"/>
      <c r="H60" s="135"/>
      <c r="I60" s="136"/>
      <c r="J60" s="135"/>
      <c r="K60" s="185"/>
      <c r="L60" s="186"/>
      <c r="M60" s="262"/>
      <c r="N60" s="262"/>
      <c r="O60" s="263"/>
      <c r="P60" s="264"/>
      <c r="Q60" s="137"/>
      <c r="R60" s="138"/>
      <c r="S60" s="189"/>
      <c r="T60" s="190"/>
      <c r="U60" s="191"/>
      <c r="V60" s="192"/>
      <c r="W60" s="108"/>
    </row>
    <row r="61" spans="1:23" ht="69.75" customHeight="1" x14ac:dyDescent="0.3">
      <c r="A61" s="620" t="s">
        <v>100</v>
      </c>
      <c r="B61" s="615" t="s">
        <v>134</v>
      </c>
      <c r="C61" s="616"/>
      <c r="D61" s="633"/>
      <c r="E61" s="184" t="s">
        <v>120</v>
      </c>
      <c r="F61" s="271">
        <v>1224</v>
      </c>
      <c r="G61" s="272">
        <v>16156800</v>
      </c>
      <c r="H61" s="260"/>
      <c r="I61" s="261"/>
      <c r="J61" s="264">
        <v>1224</v>
      </c>
      <c r="K61" s="273">
        <v>1032</v>
      </c>
      <c r="L61" s="186">
        <f>K61/J61</f>
        <v>0.84313725490196079</v>
      </c>
      <c r="M61" s="275">
        <v>13889066</v>
      </c>
      <c r="N61" s="262">
        <v>13222880</v>
      </c>
      <c r="O61" s="263">
        <f>N61/M61</f>
        <v>0.95203521964687909</v>
      </c>
      <c r="P61" s="264">
        <v>1032</v>
      </c>
      <c r="Q61" s="303">
        <f>P61/J61</f>
        <v>0.84313725490196079</v>
      </c>
      <c r="R61" s="138">
        <v>13222880</v>
      </c>
      <c r="S61" s="189">
        <f t="shared" si="5"/>
        <v>0.95203521964687909</v>
      </c>
      <c r="T61" s="190"/>
      <c r="U61" s="191"/>
      <c r="V61" s="192"/>
      <c r="W61" s="108"/>
    </row>
    <row r="62" spans="1:23" ht="51.75" customHeight="1" x14ac:dyDescent="0.3">
      <c r="A62" s="629"/>
      <c r="B62" s="615" t="s">
        <v>135</v>
      </c>
      <c r="C62" s="616"/>
      <c r="D62" s="633"/>
      <c r="E62" s="184"/>
      <c r="F62" s="211"/>
      <c r="G62" s="259"/>
      <c r="H62" s="260"/>
      <c r="I62" s="261"/>
      <c r="J62" s="264"/>
      <c r="K62" s="273"/>
      <c r="L62" s="274"/>
      <c r="M62" s="280">
        <v>11969780</v>
      </c>
      <c r="N62" s="262">
        <v>0</v>
      </c>
      <c r="O62" s="263">
        <f>N62/M62</f>
        <v>0</v>
      </c>
      <c r="P62" s="264">
        <v>0</v>
      </c>
      <c r="Q62" s="303"/>
      <c r="R62" s="138">
        <f t="shared" si="5"/>
        <v>0</v>
      </c>
      <c r="S62" s="189">
        <f t="shared" si="5"/>
        <v>0</v>
      </c>
      <c r="T62" s="190"/>
      <c r="U62" s="191"/>
      <c r="V62" s="192"/>
      <c r="W62" s="108"/>
    </row>
    <row r="63" spans="1:23" ht="30" customHeight="1" x14ac:dyDescent="0.3">
      <c r="A63" s="267" t="s">
        <v>114</v>
      </c>
      <c r="B63" s="613"/>
      <c r="C63" s="614"/>
      <c r="D63" s="722"/>
      <c r="E63" s="184"/>
      <c r="F63" s="96"/>
      <c r="G63" s="97"/>
      <c r="H63" s="135"/>
      <c r="I63" s="136"/>
      <c r="J63" s="135"/>
      <c r="K63" s="185"/>
      <c r="L63" s="186"/>
      <c r="M63" s="284"/>
      <c r="N63" s="284"/>
      <c r="O63" s="285"/>
      <c r="P63" s="264"/>
      <c r="Q63" s="303"/>
      <c r="R63" s="138"/>
      <c r="S63" s="189"/>
      <c r="T63" s="190"/>
      <c r="U63" s="191"/>
      <c r="V63" s="192"/>
      <c r="W63" s="108"/>
    </row>
    <row r="64" spans="1:23" ht="69.75" x14ac:dyDescent="0.25">
      <c r="A64" s="287" t="s">
        <v>94</v>
      </c>
      <c r="B64" s="613" t="s">
        <v>95</v>
      </c>
      <c r="C64" s="614"/>
      <c r="D64" s="722"/>
      <c r="E64" s="184" t="s">
        <v>125</v>
      </c>
      <c r="F64" s="96" t="s">
        <v>96</v>
      </c>
      <c r="G64" s="272">
        <v>3375198</v>
      </c>
      <c r="H64" s="260" t="s">
        <v>96</v>
      </c>
      <c r="I64" s="260" t="s">
        <v>96</v>
      </c>
      <c r="J64" s="305" t="s">
        <v>96</v>
      </c>
      <c r="K64" s="306" t="s">
        <v>96</v>
      </c>
      <c r="L64" s="245" t="s">
        <v>96</v>
      </c>
      <c r="M64" s="280">
        <v>4167198</v>
      </c>
      <c r="N64" s="262">
        <v>2747106.59</v>
      </c>
      <c r="O64" s="263">
        <f>N64/M64</f>
        <v>0.65922151767206638</v>
      </c>
      <c r="P64" s="264" t="s">
        <v>96</v>
      </c>
      <c r="Q64" s="303" t="s">
        <v>96</v>
      </c>
      <c r="R64" s="138">
        <f t="shared" si="5"/>
        <v>2747106.59</v>
      </c>
      <c r="S64" s="189">
        <f t="shared" si="5"/>
        <v>0.65922151767206638</v>
      </c>
      <c r="T64" s="190"/>
      <c r="U64" s="191"/>
      <c r="V64" s="192"/>
    </row>
    <row r="65" spans="1:22" ht="29.25" thickBot="1" x14ac:dyDescent="0.5">
      <c r="A65" s="289"/>
      <c r="B65" s="719"/>
      <c r="C65" s="720"/>
      <c r="D65" s="721"/>
      <c r="E65" s="110"/>
      <c r="F65" s="98"/>
      <c r="G65" s="97"/>
      <c r="H65" s="141"/>
      <c r="I65" s="142"/>
      <c r="J65" s="92"/>
      <c r="K65" s="88"/>
      <c r="L65" s="291"/>
      <c r="M65" s="104"/>
      <c r="N65" s="292"/>
      <c r="O65" s="263"/>
      <c r="P65" s="92"/>
      <c r="Q65" s="143"/>
      <c r="R65" s="144"/>
      <c r="S65" s="295"/>
      <c r="T65" s="151"/>
      <c r="U65" s="152"/>
      <c r="V65" s="153"/>
    </row>
    <row r="66" spans="1:22" ht="21.75" thickBot="1" x14ac:dyDescent="0.4">
      <c r="A66" s="296"/>
      <c r="B66" s="297"/>
      <c r="C66" s="297"/>
      <c r="D66" s="297"/>
      <c r="E66" s="297"/>
      <c r="F66" s="297"/>
      <c r="G66" s="299">
        <f>SUM(G54:G64)</f>
        <v>188165304</v>
      </c>
      <c r="H66" s="297"/>
      <c r="I66" s="297"/>
      <c r="J66" s="297">
        <f>SUM(J54:J65)</f>
        <v>3356</v>
      </c>
      <c r="K66" s="297">
        <f>SUM(K54:K65)</f>
        <v>2723</v>
      </c>
      <c r="L66" s="298">
        <f>K66/J66</f>
        <v>0.81138259833134685</v>
      </c>
      <c r="M66" s="299">
        <f>SUM(M54:M65)</f>
        <v>226517320</v>
      </c>
      <c r="N66" s="299">
        <f>SUM(N54:N65)</f>
        <v>170163132.81</v>
      </c>
      <c r="O66" s="307">
        <f>N66/M66</f>
        <v>0.75121466566000339</v>
      </c>
      <c r="P66" s="308">
        <f>SUM(P54:P62)</f>
        <v>2723</v>
      </c>
      <c r="Q66" s="309">
        <f>P66/J66</f>
        <v>0.81138259833134685</v>
      </c>
      <c r="R66" s="310">
        <f>SUM(R54:R65)</f>
        <v>170163132.81</v>
      </c>
      <c r="S66" s="298"/>
      <c r="T66" s="301"/>
      <c r="U66" s="301"/>
      <c r="V66" s="302"/>
    </row>
    <row r="67" spans="1:22" ht="34.5" thickBot="1" x14ac:dyDescent="0.55000000000000004">
      <c r="A67" s="181" t="s">
        <v>39</v>
      </c>
      <c r="B67" s="714">
        <v>2021</v>
      </c>
      <c r="C67" s="715"/>
      <c r="D67" s="715"/>
      <c r="E67" s="715"/>
      <c r="F67" s="715"/>
      <c r="G67" s="715"/>
      <c r="H67" s="715"/>
      <c r="I67" s="715"/>
      <c r="J67" s="715"/>
      <c r="K67" s="715"/>
      <c r="L67" s="715"/>
      <c r="M67" s="715"/>
      <c r="N67" s="715"/>
      <c r="O67" s="715"/>
      <c r="P67" s="715"/>
      <c r="Q67" s="715"/>
      <c r="R67" s="715"/>
      <c r="S67" s="715"/>
      <c r="T67" s="716"/>
      <c r="U67" s="717"/>
      <c r="V67" s="85"/>
    </row>
    <row r="68" spans="1:22" ht="34.5" customHeight="1" thickBot="1" x14ac:dyDescent="0.3">
      <c r="A68" s="668" t="s">
        <v>42</v>
      </c>
      <c r="B68" s="671" t="s">
        <v>43</v>
      </c>
      <c r="C68" s="672"/>
      <c r="D68" s="673"/>
      <c r="E68" s="673" t="s">
        <v>44</v>
      </c>
      <c r="F68" s="680" t="s">
        <v>64</v>
      </c>
      <c r="G68" s="681"/>
      <c r="H68" s="682" t="s">
        <v>80</v>
      </c>
      <c r="I68" s="683"/>
      <c r="J68" s="684" t="s">
        <v>81</v>
      </c>
      <c r="K68" s="685"/>
      <c r="L68" s="686"/>
      <c r="M68" s="687" t="s">
        <v>82</v>
      </c>
      <c r="N68" s="688"/>
      <c r="O68" s="689"/>
      <c r="P68" s="690" t="s">
        <v>83</v>
      </c>
      <c r="Q68" s="691"/>
      <c r="R68" s="692" t="s">
        <v>84</v>
      </c>
      <c r="S68" s="693"/>
      <c r="T68" s="634" t="s">
        <v>85</v>
      </c>
      <c r="U68" s="635"/>
      <c r="V68" s="636"/>
    </row>
    <row r="69" spans="1:22" ht="36.75" customHeight="1" x14ac:dyDescent="0.25">
      <c r="A69" s="669"/>
      <c r="B69" s="674"/>
      <c r="C69" s="675"/>
      <c r="D69" s="676"/>
      <c r="E69" s="676"/>
      <c r="F69" s="643" t="s">
        <v>49</v>
      </c>
      <c r="G69" s="645" t="s">
        <v>48</v>
      </c>
      <c r="H69" s="647" t="s">
        <v>75</v>
      </c>
      <c r="I69" s="649" t="s">
        <v>76</v>
      </c>
      <c r="J69" s="651" t="s">
        <v>50</v>
      </c>
      <c r="K69" s="653" t="s">
        <v>38</v>
      </c>
      <c r="L69" s="655" t="s">
        <v>37</v>
      </c>
      <c r="M69" s="653" t="s">
        <v>50</v>
      </c>
      <c r="N69" s="653" t="s">
        <v>38</v>
      </c>
      <c r="O69" s="658" t="s">
        <v>37</v>
      </c>
      <c r="P69" s="660" t="s">
        <v>77</v>
      </c>
      <c r="Q69" s="662" t="s">
        <v>78</v>
      </c>
      <c r="R69" s="664" t="s">
        <v>79</v>
      </c>
      <c r="S69" s="666" t="s">
        <v>78</v>
      </c>
      <c r="T69" s="637"/>
      <c r="U69" s="638"/>
      <c r="V69" s="639"/>
    </row>
    <row r="70" spans="1:22" ht="57" customHeight="1" thickBot="1" x14ac:dyDescent="0.3">
      <c r="A70" s="670"/>
      <c r="B70" s="677"/>
      <c r="C70" s="678"/>
      <c r="D70" s="679"/>
      <c r="E70" s="679"/>
      <c r="F70" s="644"/>
      <c r="G70" s="646"/>
      <c r="H70" s="648"/>
      <c r="I70" s="650"/>
      <c r="J70" s="652"/>
      <c r="K70" s="654"/>
      <c r="L70" s="656"/>
      <c r="M70" s="657"/>
      <c r="N70" s="654"/>
      <c r="O70" s="659"/>
      <c r="P70" s="661"/>
      <c r="Q70" s="663"/>
      <c r="R70" s="665"/>
      <c r="S70" s="667"/>
      <c r="T70" s="640"/>
      <c r="U70" s="641"/>
      <c r="V70" s="642"/>
    </row>
    <row r="71" spans="1:22" ht="30" customHeight="1" x14ac:dyDescent="0.25">
      <c r="A71" s="253" t="s">
        <v>103</v>
      </c>
      <c r="B71" s="723"/>
      <c r="C71" s="724"/>
      <c r="D71" s="725"/>
      <c r="E71" s="161"/>
      <c r="F71" s="94"/>
      <c r="G71" s="95"/>
      <c r="H71" s="81"/>
      <c r="I71" s="131"/>
      <c r="J71" s="81"/>
      <c r="K71" s="84"/>
      <c r="L71" s="311"/>
      <c r="M71" s="312"/>
      <c r="N71" s="313"/>
      <c r="O71" s="314"/>
      <c r="P71" s="315"/>
      <c r="Q71" s="316"/>
      <c r="R71" s="133"/>
      <c r="S71" s="134"/>
      <c r="T71" s="255"/>
      <c r="U71" s="256"/>
      <c r="V71" s="257"/>
    </row>
    <row r="72" spans="1:22" ht="53.25" customHeight="1" x14ac:dyDescent="0.25">
      <c r="A72" s="620" t="s">
        <v>92</v>
      </c>
      <c r="B72" s="615" t="s">
        <v>126</v>
      </c>
      <c r="C72" s="616"/>
      <c r="D72" s="633"/>
      <c r="E72" s="184" t="s">
        <v>97</v>
      </c>
      <c r="F72" s="211">
        <v>0</v>
      </c>
      <c r="G72" s="259">
        <v>0</v>
      </c>
      <c r="H72" s="260">
        <v>44197</v>
      </c>
      <c r="I72" s="260">
        <v>44561</v>
      </c>
      <c r="J72" s="135">
        <f>'[1]IAFF (1)'!G19</f>
        <v>106</v>
      </c>
      <c r="K72" s="185">
        <f>'[1]IAFF (1)'!H19</f>
        <v>32</v>
      </c>
      <c r="L72" s="317">
        <f>K72/J72</f>
        <v>0.30188679245283018</v>
      </c>
      <c r="M72" s="280">
        <f>'[1]IAFF (1)'!K19</f>
        <v>23136000</v>
      </c>
      <c r="N72" s="262">
        <f>'[1]IAFF (1)'!L19</f>
        <v>6245000</v>
      </c>
      <c r="O72" s="318">
        <f>N72/M72</f>
        <v>0.2699256569847856</v>
      </c>
      <c r="P72" s="264">
        <f>K72</f>
        <v>32</v>
      </c>
      <c r="Q72" s="319">
        <f>L72</f>
        <v>0.30188679245283018</v>
      </c>
      <c r="R72" s="138">
        <f t="shared" ref="R72:S77" si="6">N72</f>
        <v>6245000</v>
      </c>
      <c r="S72" s="189">
        <f t="shared" si="6"/>
        <v>0.2699256569847856</v>
      </c>
      <c r="T72" s="190"/>
      <c r="U72" s="191"/>
      <c r="V72" s="192"/>
    </row>
    <row r="73" spans="1:22" ht="43.5" customHeight="1" x14ac:dyDescent="0.25">
      <c r="A73" s="621"/>
      <c r="B73" s="615" t="s">
        <v>127</v>
      </c>
      <c r="C73" s="616"/>
      <c r="D73" s="633"/>
      <c r="E73" s="184" t="s">
        <v>97</v>
      </c>
      <c r="F73" s="211">
        <v>0</v>
      </c>
      <c r="G73" s="259">
        <v>0</v>
      </c>
      <c r="H73" s="260">
        <v>44197</v>
      </c>
      <c r="I73" s="260">
        <v>44561</v>
      </c>
      <c r="J73" s="135">
        <f>'[1]IAFF (1)'!G20</f>
        <v>86</v>
      </c>
      <c r="K73" s="185">
        <f>'[1]IAFF (1)'!H20</f>
        <v>37</v>
      </c>
      <c r="L73" s="317">
        <f>K73/J73</f>
        <v>0.43023255813953487</v>
      </c>
      <c r="M73" s="280">
        <f>'[1]IAFF (1)'!K20</f>
        <v>22113000</v>
      </c>
      <c r="N73" s="262">
        <f>'[1]IAFF (1)'!L20</f>
        <v>7805300</v>
      </c>
      <c r="O73" s="318">
        <f>N73/M73</f>
        <v>0.35297336408447522</v>
      </c>
      <c r="P73" s="264">
        <f t="shared" ref="P73:Q81" si="7">K73</f>
        <v>37</v>
      </c>
      <c r="Q73" s="319">
        <f t="shared" si="7"/>
        <v>0.43023255813953487</v>
      </c>
      <c r="R73" s="138">
        <f t="shared" si="6"/>
        <v>7805300</v>
      </c>
      <c r="S73" s="189">
        <f t="shared" si="6"/>
        <v>0.35297336408447522</v>
      </c>
      <c r="T73" s="190"/>
      <c r="U73" s="191"/>
      <c r="V73" s="192"/>
    </row>
    <row r="74" spans="1:22" ht="37.5" customHeight="1" x14ac:dyDescent="0.25">
      <c r="A74" s="621"/>
      <c r="B74" s="615" t="s">
        <v>128</v>
      </c>
      <c r="C74" s="616"/>
      <c r="D74" s="633"/>
      <c r="E74" s="184" t="s">
        <v>129</v>
      </c>
      <c r="F74" s="211">
        <v>0</v>
      </c>
      <c r="G74" s="259">
        <v>0</v>
      </c>
      <c r="H74" s="260">
        <v>44197</v>
      </c>
      <c r="I74" s="260">
        <v>44561</v>
      </c>
      <c r="J74" s="135">
        <f>'[1]IAFF (1)'!G21</f>
        <v>57</v>
      </c>
      <c r="K74" s="185">
        <f>'[1]IAFF (1)'!H22</f>
        <v>0</v>
      </c>
      <c r="L74" s="317">
        <v>0</v>
      </c>
      <c r="M74" s="280">
        <f>'[1]IAFF (1)'!K21</f>
        <v>876543</v>
      </c>
      <c r="N74" s="262">
        <f>'[1]IAFF (1)'!L21</f>
        <v>0</v>
      </c>
      <c r="O74" s="318">
        <v>0</v>
      </c>
      <c r="P74" s="264">
        <f t="shared" si="7"/>
        <v>0</v>
      </c>
      <c r="Q74" s="319">
        <f t="shared" si="7"/>
        <v>0</v>
      </c>
      <c r="R74" s="138">
        <f t="shared" si="6"/>
        <v>0</v>
      </c>
      <c r="S74" s="189">
        <v>0</v>
      </c>
      <c r="T74" s="190"/>
      <c r="U74" s="191"/>
      <c r="V74" s="192"/>
    </row>
    <row r="75" spans="1:22" ht="37.5" customHeight="1" x14ac:dyDescent="0.25">
      <c r="A75" s="621"/>
      <c r="B75" s="615" t="s">
        <v>130</v>
      </c>
      <c r="C75" s="616"/>
      <c r="D75" s="633"/>
      <c r="E75" s="184" t="s">
        <v>129</v>
      </c>
      <c r="F75" s="211">
        <v>0</v>
      </c>
      <c r="G75" s="259">
        <v>0</v>
      </c>
      <c r="H75" s="260">
        <v>44197</v>
      </c>
      <c r="I75" s="260">
        <v>44561</v>
      </c>
      <c r="J75" s="135">
        <f>'[1]IAFF (1)'!G22</f>
        <v>18</v>
      </c>
      <c r="K75" s="320">
        <v>0</v>
      </c>
      <c r="L75" s="317">
        <v>0</v>
      </c>
      <c r="M75" s="280">
        <f>'[1]IAFF (1)'!K22</f>
        <v>268080</v>
      </c>
      <c r="N75" s="262">
        <f>'[1]IAFF (1)'!L22</f>
        <v>0</v>
      </c>
      <c r="O75" s="318">
        <v>0</v>
      </c>
      <c r="P75" s="264">
        <f t="shared" si="7"/>
        <v>0</v>
      </c>
      <c r="Q75" s="319">
        <f t="shared" si="7"/>
        <v>0</v>
      </c>
      <c r="R75" s="138"/>
      <c r="S75" s="189"/>
      <c r="T75" s="190"/>
      <c r="U75" s="191"/>
      <c r="V75" s="192"/>
    </row>
    <row r="76" spans="1:22" ht="48.75" customHeight="1" x14ac:dyDescent="0.25">
      <c r="A76" s="621"/>
      <c r="B76" s="615" t="s">
        <v>131</v>
      </c>
      <c r="C76" s="616"/>
      <c r="D76" s="633"/>
      <c r="E76" s="184" t="s">
        <v>132</v>
      </c>
      <c r="F76" s="211">
        <v>0</v>
      </c>
      <c r="G76" s="259">
        <v>0</v>
      </c>
      <c r="H76" s="260">
        <v>44197</v>
      </c>
      <c r="I76" s="260">
        <v>44561</v>
      </c>
      <c r="J76" s="135">
        <f>'[1]IAFF (1)'!G23</f>
        <v>12</v>
      </c>
      <c r="K76" s="135">
        <f>'[1]IAFF (1)'!H23</f>
        <v>12</v>
      </c>
      <c r="L76" s="317">
        <f>K76/J76</f>
        <v>1</v>
      </c>
      <c r="M76" s="280">
        <f>'[1]IAFF (1)'!K23</f>
        <v>1350000</v>
      </c>
      <c r="N76" s="262">
        <f>'[1]IAFF (1)'!L23</f>
        <v>807438.92</v>
      </c>
      <c r="O76" s="318">
        <f>N76/M76</f>
        <v>0.59810290370370378</v>
      </c>
      <c r="P76" s="264">
        <f t="shared" si="7"/>
        <v>12</v>
      </c>
      <c r="Q76" s="319">
        <f t="shared" si="7"/>
        <v>1</v>
      </c>
      <c r="R76" s="138">
        <f t="shared" si="6"/>
        <v>807438.92</v>
      </c>
      <c r="S76" s="189">
        <f t="shared" si="6"/>
        <v>0.59810290370370378</v>
      </c>
      <c r="T76" s="190"/>
      <c r="U76" s="191"/>
      <c r="V76" s="192"/>
    </row>
    <row r="77" spans="1:22" ht="50.25" customHeight="1" x14ac:dyDescent="0.25">
      <c r="A77" s="629"/>
      <c r="B77" s="615" t="s">
        <v>133</v>
      </c>
      <c r="C77" s="616"/>
      <c r="D77" s="633"/>
      <c r="E77" s="184" t="s">
        <v>132</v>
      </c>
      <c r="F77" s="211">
        <v>0</v>
      </c>
      <c r="G77" s="259">
        <v>0</v>
      </c>
      <c r="H77" s="260">
        <v>44197</v>
      </c>
      <c r="I77" s="260">
        <v>44561</v>
      </c>
      <c r="J77" s="135">
        <f>'[1]IAFF (1)'!G24</f>
        <v>538</v>
      </c>
      <c r="K77" s="321">
        <f>'[1]IAFF (1)'!H24</f>
        <v>538</v>
      </c>
      <c r="L77" s="317">
        <f>K77/J77</f>
        <v>1</v>
      </c>
      <c r="M77" s="280">
        <f>'[1]IAFF (1)'!K24</f>
        <v>45134286</v>
      </c>
      <c r="N77" s="262">
        <f>'[1]IAFF (1)'!L24</f>
        <v>40323767.299999997</v>
      </c>
      <c r="O77" s="318">
        <f>N77/M77</f>
        <v>0.89341764041642302</v>
      </c>
      <c r="P77" s="264">
        <f t="shared" si="7"/>
        <v>538</v>
      </c>
      <c r="Q77" s="319">
        <f t="shared" si="7"/>
        <v>1</v>
      </c>
      <c r="R77" s="138">
        <f t="shared" si="6"/>
        <v>40323767.299999997</v>
      </c>
      <c r="S77" s="189">
        <f t="shared" si="6"/>
        <v>0.89341764041642302</v>
      </c>
      <c r="T77" s="190"/>
      <c r="U77" s="191"/>
      <c r="V77" s="192"/>
    </row>
    <row r="78" spans="1:22" ht="30" customHeight="1" x14ac:dyDescent="0.25">
      <c r="A78" s="267" t="s">
        <v>110</v>
      </c>
      <c r="B78" s="268"/>
      <c r="C78" s="269"/>
      <c r="D78" s="270"/>
      <c r="E78" s="184"/>
      <c r="F78" s="211"/>
      <c r="G78" s="259"/>
      <c r="H78" s="260"/>
      <c r="I78" s="260"/>
      <c r="J78" s="135"/>
      <c r="K78" s="135"/>
      <c r="L78" s="317"/>
      <c r="M78" s="280"/>
      <c r="N78" s="262"/>
      <c r="O78" s="322"/>
      <c r="P78" s="264"/>
      <c r="Q78" s="319"/>
      <c r="R78" s="138"/>
      <c r="S78" s="189"/>
      <c r="T78" s="190"/>
      <c r="U78" s="191"/>
      <c r="V78" s="192"/>
    </row>
    <row r="79" spans="1:22" ht="69.75" customHeight="1" x14ac:dyDescent="0.25">
      <c r="A79" s="620" t="s">
        <v>100</v>
      </c>
      <c r="B79" s="615" t="s">
        <v>134</v>
      </c>
      <c r="C79" s="616"/>
      <c r="D79" s="633"/>
      <c r="E79" s="184" t="s">
        <v>120</v>
      </c>
      <c r="F79" s="271">
        <v>0</v>
      </c>
      <c r="G79" s="272">
        <v>0</v>
      </c>
      <c r="H79" s="260">
        <v>44197</v>
      </c>
      <c r="I79" s="260">
        <v>44561</v>
      </c>
      <c r="J79" s="135">
        <f>'[1]IAFF (1)'!G25</f>
        <v>3331</v>
      </c>
      <c r="K79" s="135">
        <f>'[1]IAFF (1)'!H25</f>
        <v>2754</v>
      </c>
      <c r="L79" s="317">
        <f>K79/J79</f>
        <v>0.82677874512158511</v>
      </c>
      <c r="M79" s="280">
        <f>'[1]IAFF (1)'!K25</f>
        <v>25974679</v>
      </c>
      <c r="N79" s="262">
        <f>'[1]IAFF (1)'!L25</f>
        <v>24179760</v>
      </c>
      <c r="O79" s="318">
        <f>N79/M79</f>
        <v>0.93089735584412803</v>
      </c>
      <c r="P79" s="264">
        <f t="shared" si="7"/>
        <v>2754</v>
      </c>
      <c r="Q79" s="319">
        <f t="shared" si="7"/>
        <v>0.82677874512158511</v>
      </c>
      <c r="R79" s="138">
        <f>N79</f>
        <v>24179760</v>
      </c>
      <c r="S79" s="189">
        <v>0</v>
      </c>
      <c r="T79" s="190"/>
      <c r="U79" s="191"/>
      <c r="V79" s="192"/>
    </row>
    <row r="80" spans="1:22" ht="23.25" customHeight="1" x14ac:dyDescent="0.25">
      <c r="A80" s="621"/>
      <c r="B80" s="323" t="s">
        <v>136</v>
      </c>
      <c r="C80" s="324"/>
      <c r="D80" s="325"/>
      <c r="E80" s="184" t="s">
        <v>101</v>
      </c>
      <c r="F80" s="271">
        <v>0</v>
      </c>
      <c r="G80" s="272">
        <v>0</v>
      </c>
      <c r="H80" s="260">
        <v>44197</v>
      </c>
      <c r="I80" s="260">
        <v>44561</v>
      </c>
      <c r="J80" s="135">
        <f>'[1]IAFF (1)'!G26</f>
        <v>1896</v>
      </c>
      <c r="K80" s="135">
        <f>'[1]IAFF (1)'!H26</f>
        <v>0</v>
      </c>
      <c r="L80" s="317">
        <f>K80/J80</f>
        <v>0</v>
      </c>
      <c r="M80" s="280">
        <f>'[1]IAFF (1)'!K26</f>
        <v>44405951</v>
      </c>
      <c r="N80" s="262">
        <f>'[1]IAFF (1)'!L26</f>
        <v>0</v>
      </c>
      <c r="O80" s="318">
        <f>N80/M80</f>
        <v>0</v>
      </c>
      <c r="P80" s="264">
        <f t="shared" si="7"/>
        <v>0</v>
      </c>
      <c r="Q80" s="319">
        <f t="shared" si="7"/>
        <v>0</v>
      </c>
      <c r="R80" s="138">
        <f>N80</f>
        <v>0</v>
      </c>
      <c r="S80" s="189">
        <v>0</v>
      </c>
      <c r="T80" s="190"/>
      <c r="U80" s="191"/>
      <c r="V80" s="192"/>
    </row>
    <row r="81" spans="1:22" ht="48.75" customHeight="1" x14ac:dyDescent="0.25">
      <c r="A81" s="629"/>
      <c r="B81" s="615" t="s">
        <v>137</v>
      </c>
      <c r="C81" s="616"/>
      <c r="D81" s="633"/>
      <c r="E81" s="184" t="s">
        <v>135</v>
      </c>
      <c r="F81" s="211">
        <v>0</v>
      </c>
      <c r="G81" s="259">
        <v>0</v>
      </c>
      <c r="H81" s="260">
        <v>44197</v>
      </c>
      <c r="I81" s="260">
        <v>44561</v>
      </c>
      <c r="J81" s="135">
        <f>'[1]IAFF (1)'!G27</f>
        <v>477261</v>
      </c>
      <c r="K81" s="135">
        <f>'[1]IAFF (1)'!H27</f>
        <v>477261</v>
      </c>
      <c r="L81" s="317">
        <f>K81/J81</f>
        <v>1</v>
      </c>
      <c r="M81" s="280">
        <f>'[1]IAFF (1)'!K27</f>
        <v>8172139</v>
      </c>
      <c r="N81" s="262">
        <f>'[1]IAFF (1)'!L27</f>
        <v>8172138.1900000004</v>
      </c>
      <c r="O81" s="318">
        <f>N81/M81</f>
        <v>0.99999990088274326</v>
      </c>
      <c r="P81" s="264">
        <f t="shared" si="7"/>
        <v>477261</v>
      </c>
      <c r="Q81" s="319">
        <f t="shared" si="7"/>
        <v>1</v>
      </c>
      <c r="R81" s="138">
        <f>N81</f>
        <v>8172138.1900000004</v>
      </c>
      <c r="S81" s="189">
        <v>0</v>
      </c>
      <c r="T81" s="190"/>
      <c r="U81" s="191"/>
      <c r="V81" s="192"/>
    </row>
    <row r="82" spans="1:22" ht="30" customHeight="1" x14ac:dyDescent="0.25">
      <c r="A82" s="267" t="s">
        <v>114</v>
      </c>
      <c r="B82" s="613"/>
      <c r="C82" s="614"/>
      <c r="D82" s="722"/>
      <c r="E82" s="184"/>
      <c r="F82" s="96"/>
      <c r="G82" s="97"/>
      <c r="H82" s="135"/>
      <c r="I82" s="136"/>
      <c r="J82" s="135"/>
      <c r="K82" s="185"/>
      <c r="L82" s="282"/>
      <c r="M82" s="283"/>
      <c r="N82" s="284"/>
      <c r="O82" s="326"/>
      <c r="P82" s="264"/>
      <c r="Q82" s="303"/>
      <c r="R82" s="138"/>
      <c r="S82" s="189"/>
      <c r="T82" s="190"/>
      <c r="U82" s="191"/>
      <c r="V82" s="192"/>
    </row>
    <row r="83" spans="1:22" ht="70.5" customHeight="1" thickBot="1" x14ac:dyDescent="0.3">
      <c r="A83" s="620" t="s">
        <v>94</v>
      </c>
      <c r="B83" s="613" t="s">
        <v>95</v>
      </c>
      <c r="C83" s="614"/>
      <c r="D83" s="722"/>
      <c r="E83" s="184" t="s">
        <v>125</v>
      </c>
      <c r="F83" s="96" t="s">
        <v>96</v>
      </c>
      <c r="G83" s="272" t="s">
        <v>96</v>
      </c>
      <c r="H83" s="260">
        <v>44197</v>
      </c>
      <c r="I83" s="260">
        <v>44561</v>
      </c>
      <c r="J83" s="264" t="s">
        <v>96</v>
      </c>
      <c r="K83" s="273" t="s">
        <v>138</v>
      </c>
      <c r="L83" s="282" t="s">
        <v>96</v>
      </c>
      <c r="M83" s="327">
        <f>'[1]IAFF (1)'!K28</f>
        <v>12517326</v>
      </c>
      <c r="N83" s="328">
        <f>'[1]IAFF (1)'!L28</f>
        <v>2970264.76</v>
      </c>
      <c r="O83" s="329">
        <f>N83/M83</f>
        <v>0.23729227472385075</v>
      </c>
      <c r="P83" s="330" t="s">
        <v>96</v>
      </c>
      <c r="Q83" s="331" t="s">
        <v>96</v>
      </c>
      <c r="R83" s="138">
        <f>N83</f>
        <v>2970264.76</v>
      </c>
      <c r="S83" s="189">
        <f>O83</f>
        <v>0.23729227472385075</v>
      </c>
      <c r="T83" s="190"/>
      <c r="U83" s="191"/>
      <c r="V83" s="192"/>
    </row>
    <row r="84" spans="1:22" ht="24" customHeight="1" thickBot="1" x14ac:dyDescent="0.3">
      <c r="A84" s="629"/>
      <c r="B84" s="332" t="s">
        <v>116</v>
      </c>
      <c r="C84" s="333"/>
      <c r="D84" s="334"/>
      <c r="E84" s="184" t="s">
        <v>125</v>
      </c>
      <c r="F84" s="96" t="s">
        <v>96</v>
      </c>
      <c r="G84" s="272" t="s">
        <v>96</v>
      </c>
      <c r="H84" s="260">
        <v>44197</v>
      </c>
      <c r="I84" s="260">
        <v>44561</v>
      </c>
      <c r="J84" s="264" t="s">
        <v>96</v>
      </c>
      <c r="K84" s="273" t="s">
        <v>138</v>
      </c>
      <c r="L84" s="282" t="s">
        <v>96</v>
      </c>
      <c r="M84" s="335">
        <f>'[1]IAFF (1)'!K29</f>
        <v>977300</v>
      </c>
      <c r="N84" s="336">
        <f>'[1]IAFF (1)'!L29</f>
        <v>503376.25</v>
      </c>
      <c r="O84" s="329">
        <f>N84/M84</f>
        <v>0.51506830041952323</v>
      </c>
      <c r="P84" s="330" t="s">
        <v>96</v>
      </c>
      <c r="Q84" s="331" t="s">
        <v>96</v>
      </c>
      <c r="R84" s="138">
        <f>N84</f>
        <v>503376.25</v>
      </c>
      <c r="S84" s="189">
        <f>O84</f>
        <v>0.51506830041952323</v>
      </c>
      <c r="T84" s="337"/>
      <c r="U84" s="338"/>
      <c r="V84" s="339"/>
    </row>
    <row r="85" spans="1:22" ht="29.25" thickBot="1" x14ac:dyDescent="0.5">
      <c r="A85" s="289"/>
      <c r="B85" s="719"/>
      <c r="C85" s="720"/>
      <c r="D85" s="721"/>
      <c r="E85" s="110"/>
      <c r="F85" s="98"/>
      <c r="G85" s="97"/>
      <c r="H85" s="141"/>
      <c r="I85" s="142"/>
      <c r="J85" s="92"/>
      <c r="K85" s="88"/>
      <c r="L85" s="291"/>
      <c r="M85" s="340"/>
      <c r="N85" s="341"/>
      <c r="O85" s="342"/>
      <c r="P85" s="343"/>
      <c r="Q85" s="344"/>
      <c r="R85" s="144"/>
      <c r="S85" s="295"/>
      <c r="T85" s="151"/>
      <c r="U85" s="152"/>
      <c r="V85" s="153"/>
    </row>
    <row r="86" spans="1:22" ht="21.75" thickBot="1" x14ac:dyDescent="0.4">
      <c r="A86" s="296"/>
      <c r="B86" s="297"/>
      <c r="C86" s="297"/>
      <c r="D86" s="297"/>
      <c r="E86" s="297"/>
      <c r="F86" s="297"/>
      <c r="G86" s="299">
        <f>SUM(G72:G83)</f>
        <v>0</v>
      </c>
      <c r="H86" s="297"/>
      <c r="I86" s="297"/>
      <c r="J86" s="297">
        <f>SUM(J72:J85)</f>
        <v>483305</v>
      </c>
      <c r="K86" s="297">
        <f>SUM(K72:K85)</f>
        <v>480634</v>
      </c>
      <c r="L86" s="298">
        <f>K86/J86</f>
        <v>0.99447346913439749</v>
      </c>
      <c r="M86" s="299">
        <f>SUM(M72:M85)</f>
        <v>184925304</v>
      </c>
      <c r="N86" s="299">
        <f>SUM(N72:N85)</f>
        <v>91007045.420000002</v>
      </c>
      <c r="O86" s="345">
        <f>N86/M86</f>
        <v>0.49212867818240819</v>
      </c>
      <c r="P86" s="308">
        <f>SUM(P72:P83)</f>
        <v>480634</v>
      </c>
      <c r="Q86" s="298">
        <f>P86/J86</f>
        <v>0.99447346913439749</v>
      </c>
      <c r="R86" s="310">
        <f>SUM(R72:R85)</f>
        <v>91007045.420000002</v>
      </c>
      <c r="S86" s="298">
        <f>R86/M86</f>
        <v>0.49212867818240819</v>
      </c>
      <c r="T86" s="301"/>
      <c r="U86" s="301"/>
      <c r="V86" s="302"/>
    </row>
    <row r="87" spans="1:22" ht="21" x14ac:dyDescent="0.35">
      <c r="A87" s="346"/>
      <c r="B87" s="154"/>
      <c r="C87" s="154"/>
      <c r="D87" s="154"/>
      <c r="E87" s="154"/>
      <c r="F87" s="154"/>
      <c r="G87" s="154"/>
      <c r="H87" s="154"/>
      <c r="I87" s="154"/>
      <c r="J87" s="154"/>
      <c r="K87" s="154"/>
      <c r="L87" s="347"/>
      <c r="M87" s="154"/>
      <c r="N87" s="154"/>
      <c r="O87" s="154"/>
      <c r="P87" s="154"/>
      <c r="Q87" s="154"/>
      <c r="R87" s="154"/>
      <c r="S87" s="347"/>
      <c r="T87" s="154"/>
      <c r="U87" s="154"/>
      <c r="V87" s="154"/>
    </row>
    <row r="88" spans="1:22" ht="34.5" thickBot="1" x14ac:dyDescent="0.55000000000000004">
      <c r="A88" s="181" t="s">
        <v>39</v>
      </c>
      <c r="B88" s="714">
        <v>2022</v>
      </c>
      <c r="C88" s="715"/>
      <c r="D88" s="715"/>
      <c r="E88" s="715"/>
      <c r="F88" s="715"/>
      <c r="G88" s="715"/>
      <c r="H88" s="715"/>
      <c r="I88" s="715"/>
      <c r="J88" s="715"/>
      <c r="K88" s="715"/>
      <c r="L88" s="715"/>
      <c r="M88" s="715"/>
      <c r="N88" s="715"/>
      <c r="O88" s="715"/>
      <c r="P88" s="715"/>
      <c r="Q88" s="715"/>
      <c r="R88" s="715"/>
      <c r="S88" s="715"/>
      <c r="T88" s="716"/>
      <c r="U88" s="717"/>
      <c r="V88" s="85"/>
    </row>
    <row r="89" spans="1:22" ht="34.5" thickBot="1" x14ac:dyDescent="0.3">
      <c r="A89" s="668" t="s">
        <v>42</v>
      </c>
      <c r="B89" s="671" t="s">
        <v>43</v>
      </c>
      <c r="C89" s="672"/>
      <c r="D89" s="673"/>
      <c r="E89" s="673" t="s">
        <v>44</v>
      </c>
      <c r="F89" s="680" t="s">
        <v>64</v>
      </c>
      <c r="G89" s="681"/>
      <c r="H89" s="682" t="s">
        <v>80</v>
      </c>
      <c r="I89" s="683"/>
      <c r="J89" s="684" t="s">
        <v>81</v>
      </c>
      <c r="K89" s="685"/>
      <c r="L89" s="686"/>
      <c r="M89" s="687" t="s">
        <v>82</v>
      </c>
      <c r="N89" s="688"/>
      <c r="O89" s="689"/>
      <c r="P89" s="690" t="s">
        <v>83</v>
      </c>
      <c r="Q89" s="691"/>
      <c r="R89" s="692" t="s">
        <v>84</v>
      </c>
      <c r="S89" s="693"/>
      <c r="T89" s="634" t="s">
        <v>85</v>
      </c>
      <c r="U89" s="635"/>
      <c r="V89" s="636"/>
    </row>
    <row r="90" spans="1:22" x14ac:dyDescent="0.25">
      <c r="A90" s="669"/>
      <c r="B90" s="674"/>
      <c r="C90" s="675"/>
      <c r="D90" s="676"/>
      <c r="E90" s="676"/>
      <c r="F90" s="643" t="s">
        <v>49</v>
      </c>
      <c r="G90" s="645" t="s">
        <v>48</v>
      </c>
      <c r="H90" s="647" t="s">
        <v>75</v>
      </c>
      <c r="I90" s="649" t="s">
        <v>76</v>
      </c>
      <c r="J90" s="651" t="s">
        <v>50</v>
      </c>
      <c r="K90" s="653" t="s">
        <v>38</v>
      </c>
      <c r="L90" s="655" t="s">
        <v>37</v>
      </c>
      <c r="M90" s="653" t="s">
        <v>50</v>
      </c>
      <c r="N90" s="653" t="s">
        <v>38</v>
      </c>
      <c r="O90" s="658" t="s">
        <v>37</v>
      </c>
      <c r="P90" s="660" t="s">
        <v>77</v>
      </c>
      <c r="Q90" s="662" t="s">
        <v>78</v>
      </c>
      <c r="R90" s="664" t="s">
        <v>79</v>
      </c>
      <c r="S90" s="666" t="s">
        <v>78</v>
      </c>
      <c r="T90" s="637"/>
      <c r="U90" s="638"/>
      <c r="V90" s="639"/>
    </row>
    <row r="91" spans="1:22" ht="45.75" customHeight="1" thickBot="1" x14ac:dyDescent="0.3">
      <c r="A91" s="670"/>
      <c r="B91" s="677"/>
      <c r="C91" s="678"/>
      <c r="D91" s="679"/>
      <c r="E91" s="679"/>
      <c r="F91" s="644"/>
      <c r="G91" s="646"/>
      <c r="H91" s="648"/>
      <c r="I91" s="650"/>
      <c r="J91" s="652"/>
      <c r="K91" s="654"/>
      <c r="L91" s="656"/>
      <c r="M91" s="657"/>
      <c r="N91" s="654"/>
      <c r="O91" s="659"/>
      <c r="P91" s="661"/>
      <c r="Q91" s="663"/>
      <c r="R91" s="665"/>
      <c r="S91" s="667"/>
      <c r="T91" s="640"/>
      <c r="U91" s="641"/>
      <c r="V91" s="642"/>
    </row>
    <row r="92" spans="1:22" ht="28.5" x14ac:dyDescent="0.25">
      <c r="A92" s="366" t="s">
        <v>103</v>
      </c>
      <c r="B92" s="617"/>
      <c r="C92" s="618"/>
      <c r="D92" s="619"/>
      <c r="E92" s="367"/>
      <c r="F92" s="368"/>
      <c r="G92" s="81"/>
      <c r="H92" s="81"/>
      <c r="I92" s="360"/>
      <c r="J92" s="363"/>
      <c r="K92" s="361"/>
      <c r="L92" s="311"/>
      <c r="M92" s="312"/>
      <c r="N92" s="313"/>
      <c r="O92" s="314"/>
      <c r="P92" s="315"/>
      <c r="Q92" s="316"/>
      <c r="R92" s="379"/>
      <c r="S92" s="381"/>
      <c r="T92" s="255"/>
      <c r="U92" s="256"/>
      <c r="V92" s="257"/>
    </row>
    <row r="93" spans="1:22" ht="51" customHeight="1" x14ac:dyDescent="0.25">
      <c r="A93" s="620" t="s">
        <v>92</v>
      </c>
      <c r="B93" s="622" t="s">
        <v>98</v>
      </c>
      <c r="C93" s="622"/>
      <c r="D93" s="623"/>
      <c r="E93" s="390" t="s">
        <v>140</v>
      </c>
      <c r="F93" s="96">
        <v>2012</v>
      </c>
      <c r="G93" s="259">
        <v>148537115</v>
      </c>
      <c r="H93" s="260">
        <v>44562</v>
      </c>
      <c r="I93" s="305">
        <v>44926</v>
      </c>
      <c r="J93" s="408">
        <v>2012</v>
      </c>
      <c r="K93" s="320">
        <v>2011</v>
      </c>
      <c r="L93" s="317">
        <v>0.99950298210735589</v>
      </c>
      <c r="M93" s="259">
        <v>148537115</v>
      </c>
      <c r="N93" s="262">
        <v>145411499.23999998</v>
      </c>
      <c r="O93" s="318">
        <v>0.97895734167181025</v>
      </c>
      <c r="P93" s="264">
        <v>2011</v>
      </c>
      <c r="Q93" s="319">
        <v>0.99950298210735589</v>
      </c>
      <c r="R93" s="138">
        <v>145411499.23999998</v>
      </c>
      <c r="S93" s="189">
        <v>0.97895734167181025</v>
      </c>
      <c r="T93" s="190"/>
      <c r="U93" s="191"/>
      <c r="V93" s="192"/>
    </row>
    <row r="94" spans="1:22" ht="36" customHeight="1" x14ac:dyDescent="0.25">
      <c r="A94" s="621"/>
      <c r="B94" s="718" t="s">
        <v>172</v>
      </c>
      <c r="C94" s="718"/>
      <c r="D94" s="624"/>
      <c r="E94" s="96" t="s">
        <v>97</v>
      </c>
      <c r="F94" s="96">
        <v>465</v>
      </c>
      <c r="G94" s="259">
        <v>76944509</v>
      </c>
      <c r="H94" s="260">
        <v>44562</v>
      </c>
      <c r="I94" s="305">
        <v>44926</v>
      </c>
      <c r="J94" s="408">
        <v>465</v>
      </c>
      <c r="K94" s="320">
        <v>202</v>
      </c>
      <c r="L94" s="317">
        <v>0.43440860215053761</v>
      </c>
      <c r="M94" s="259">
        <v>76944509</v>
      </c>
      <c r="N94" s="262">
        <v>58162272.850000001</v>
      </c>
      <c r="O94" s="318">
        <v>0.75589894075482378</v>
      </c>
      <c r="P94" s="264">
        <v>202</v>
      </c>
      <c r="Q94" s="319">
        <v>0.43440860215053761</v>
      </c>
      <c r="R94" s="138">
        <v>58162272.850000001</v>
      </c>
      <c r="S94" s="189">
        <v>0.75589894075482378</v>
      </c>
      <c r="T94" s="190"/>
      <c r="U94" s="191"/>
      <c r="V94" s="192"/>
    </row>
    <row r="95" spans="1:22" ht="36" customHeight="1" x14ac:dyDescent="0.25">
      <c r="A95" s="621"/>
      <c r="B95" s="624" t="s">
        <v>142</v>
      </c>
      <c r="C95" s="625"/>
      <c r="D95" s="625"/>
      <c r="E95" s="96" t="s">
        <v>93</v>
      </c>
      <c r="F95" s="96">
        <v>0</v>
      </c>
      <c r="G95" s="259">
        <v>0</v>
      </c>
      <c r="H95" s="260">
        <v>44562</v>
      </c>
      <c r="I95" s="305">
        <v>44926</v>
      </c>
      <c r="J95" s="408">
        <v>0</v>
      </c>
      <c r="K95" s="320">
        <v>0</v>
      </c>
      <c r="L95" s="317">
        <v>0</v>
      </c>
      <c r="M95" s="259">
        <v>0</v>
      </c>
      <c r="N95" s="262">
        <v>0</v>
      </c>
      <c r="O95" s="318">
        <v>0</v>
      </c>
      <c r="P95" s="264">
        <v>0</v>
      </c>
      <c r="Q95" s="319">
        <v>0</v>
      </c>
      <c r="R95" s="138">
        <v>0</v>
      </c>
      <c r="S95" s="189">
        <v>0</v>
      </c>
      <c r="T95" s="190"/>
      <c r="U95" s="191"/>
      <c r="V95" s="192"/>
    </row>
    <row r="96" spans="1:22" ht="36" customHeight="1" x14ac:dyDescent="0.25">
      <c r="A96" s="621"/>
      <c r="B96" s="623" t="s">
        <v>147</v>
      </c>
      <c r="C96" s="626"/>
      <c r="D96" s="626"/>
      <c r="E96" s="96" t="s">
        <v>93</v>
      </c>
      <c r="F96" s="96">
        <v>0</v>
      </c>
      <c r="G96" s="259">
        <v>0</v>
      </c>
      <c r="H96" s="260"/>
      <c r="I96" s="305"/>
      <c r="J96" s="408">
        <v>0</v>
      </c>
      <c r="K96" s="320"/>
      <c r="L96" s="317"/>
      <c r="M96" s="259">
        <v>0</v>
      </c>
      <c r="N96" s="262">
        <v>0</v>
      </c>
      <c r="O96" s="318"/>
      <c r="P96" s="264"/>
      <c r="Q96" s="319"/>
      <c r="R96" s="138"/>
      <c r="S96" s="189">
        <v>0</v>
      </c>
      <c r="T96" s="190"/>
      <c r="U96" s="191"/>
      <c r="V96" s="192"/>
    </row>
    <row r="97" spans="1:22" s="388" customFormat="1" ht="36" hidden="1" customHeight="1" x14ac:dyDescent="0.25">
      <c r="A97" s="384"/>
      <c r="B97" s="627"/>
      <c r="C97" s="628"/>
      <c r="D97" s="628"/>
      <c r="E97" s="373"/>
      <c r="F97" s="365"/>
      <c r="G97" s="372"/>
      <c r="H97" s="260"/>
      <c r="I97" s="305"/>
      <c r="J97" s="409"/>
      <c r="K97" s="320"/>
      <c r="L97" s="317"/>
      <c r="M97" s="372"/>
      <c r="N97" s="376"/>
      <c r="O97" s="303"/>
      <c r="P97" s="264"/>
      <c r="Q97" s="319"/>
      <c r="R97" s="378"/>
      <c r="S97" s="380"/>
      <c r="T97" s="385"/>
      <c r="U97" s="386"/>
      <c r="V97" s="387"/>
    </row>
    <row r="98" spans="1:22" s="388" customFormat="1" ht="36" hidden="1" customHeight="1" x14ac:dyDescent="0.25">
      <c r="A98" s="389"/>
      <c r="B98" s="627"/>
      <c r="C98" s="628"/>
      <c r="D98" s="628"/>
      <c r="E98" s="373"/>
      <c r="F98" s="365"/>
      <c r="G98" s="372"/>
      <c r="H98" s="260"/>
      <c r="I98" s="305"/>
      <c r="J98" s="409"/>
      <c r="K98" s="362"/>
      <c r="L98" s="317"/>
      <c r="M98" s="372"/>
      <c r="N98" s="376"/>
      <c r="O98" s="303"/>
      <c r="P98" s="264"/>
      <c r="Q98" s="319"/>
      <c r="R98" s="378"/>
      <c r="S98" s="380"/>
      <c r="T98" s="385"/>
      <c r="U98" s="386"/>
      <c r="V98" s="387"/>
    </row>
    <row r="99" spans="1:22" ht="23.25" x14ac:dyDescent="0.25">
      <c r="A99" s="369" t="s">
        <v>110</v>
      </c>
      <c r="B99" s="370"/>
      <c r="C99" s="371"/>
      <c r="D99" s="371"/>
      <c r="E99" s="373"/>
      <c r="F99" s="365"/>
      <c r="G99" s="372"/>
      <c r="H99" s="260"/>
      <c r="I99" s="305"/>
      <c r="J99" s="409"/>
      <c r="K99" s="320"/>
      <c r="L99" s="317"/>
      <c r="M99" s="372"/>
      <c r="N99" s="376"/>
      <c r="O99" s="383"/>
      <c r="P99" s="264"/>
      <c r="Q99" s="319"/>
      <c r="R99" s="378"/>
      <c r="S99" s="380"/>
      <c r="T99" s="190"/>
      <c r="U99" s="191"/>
      <c r="V99" s="192"/>
    </row>
    <row r="100" spans="1:22" ht="21" customHeight="1" x14ac:dyDescent="0.25">
      <c r="A100" s="620" t="s">
        <v>100</v>
      </c>
      <c r="B100" s="624" t="s">
        <v>99</v>
      </c>
      <c r="C100" s="625"/>
      <c r="D100" s="630"/>
      <c r="E100" s="364" t="s">
        <v>101</v>
      </c>
      <c r="F100" s="364">
        <v>1896</v>
      </c>
      <c r="G100" s="272">
        <v>129045185</v>
      </c>
      <c r="H100" s="260">
        <v>44562</v>
      </c>
      <c r="I100" s="305">
        <v>44926</v>
      </c>
      <c r="J100" s="408">
        <v>1896</v>
      </c>
      <c r="K100" s="320">
        <v>1896</v>
      </c>
      <c r="L100" s="317">
        <v>1</v>
      </c>
      <c r="M100" s="272">
        <v>129045185</v>
      </c>
      <c r="N100" s="262">
        <v>128805425</v>
      </c>
      <c r="O100" s="318">
        <v>0.99814204613678537</v>
      </c>
      <c r="P100" s="264">
        <v>1896</v>
      </c>
      <c r="Q100" s="319">
        <v>1</v>
      </c>
      <c r="R100" s="138">
        <v>128805425</v>
      </c>
      <c r="S100" s="189">
        <v>0.99814204613678537</v>
      </c>
      <c r="T100" s="190"/>
      <c r="U100" s="191"/>
      <c r="V100" s="192"/>
    </row>
    <row r="101" spans="1:22" ht="21" customHeight="1" x14ac:dyDescent="0.25">
      <c r="A101" s="621"/>
      <c r="B101" s="445" t="s">
        <v>180</v>
      </c>
      <c r="C101" s="446"/>
      <c r="D101" s="447"/>
      <c r="E101" s="364"/>
      <c r="F101" s="364"/>
      <c r="G101" s="272">
        <v>2687487</v>
      </c>
      <c r="H101" s="260">
        <v>44562</v>
      </c>
      <c r="I101" s="305">
        <v>44926</v>
      </c>
      <c r="J101" s="408"/>
      <c r="K101" s="320"/>
      <c r="L101" s="317"/>
      <c r="M101" s="272">
        <v>2687487</v>
      </c>
      <c r="N101" s="262">
        <v>0</v>
      </c>
      <c r="O101" s="318">
        <v>0</v>
      </c>
      <c r="P101" s="264"/>
      <c r="Q101" s="319"/>
      <c r="R101" s="138"/>
      <c r="S101" s="189"/>
      <c r="T101" s="190"/>
      <c r="U101" s="191"/>
      <c r="V101" s="192"/>
    </row>
    <row r="102" spans="1:22" ht="21" customHeight="1" x14ac:dyDescent="0.25">
      <c r="A102" s="621"/>
      <c r="B102" s="393" t="s">
        <v>145</v>
      </c>
      <c r="C102" s="394"/>
      <c r="D102" s="395"/>
      <c r="E102" s="364" t="s">
        <v>96</v>
      </c>
      <c r="F102" s="364">
        <v>1</v>
      </c>
      <c r="G102" s="272">
        <v>315000</v>
      </c>
      <c r="H102" s="260"/>
      <c r="I102" s="305"/>
      <c r="J102" s="408">
        <v>1</v>
      </c>
      <c r="K102" s="320">
        <v>1</v>
      </c>
      <c r="L102" s="317"/>
      <c r="M102" s="272">
        <v>315000</v>
      </c>
      <c r="N102" s="262">
        <v>315000</v>
      </c>
      <c r="O102" s="318">
        <v>1</v>
      </c>
      <c r="P102" s="264">
        <v>1</v>
      </c>
      <c r="Q102" s="319"/>
      <c r="R102" s="138">
        <v>315000</v>
      </c>
      <c r="S102" s="189">
        <v>1</v>
      </c>
      <c r="T102" s="190"/>
      <c r="U102" s="191"/>
      <c r="V102" s="192"/>
    </row>
    <row r="103" spans="1:22" ht="45" customHeight="1" x14ac:dyDescent="0.25">
      <c r="A103" s="629"/>
      <c r="B103" s="631" t="s">
        <v>139</v>
      </c>
      <c r="C103" s="614"/>
      <c r="D103" s="632"/>
      <c r="E103" s="364" t="s">
        <v>120</v>
      </c>
      <c r="F103" s="364">
        <v>2682</v>
      </c>
      <c r="G103" s="259">
        <v>18926520</v>
      </c>
      <c r="H103" s="260">
        <v>44562</v>
      </c>
      <c r="I103" s="305">
        <v>44926</v>
      </c>
      <c r="J103" s="408">
        <v>2682</v>
      </c>
      <c r="K103" s="320">
        <v>2345</v>
      </c>
      <c r="L103" s="317">
        <v>0.87434750186428034</v>
      </c>
      <c r="M103" s="259">
        <v>18926520</v>
      </c>
      <c r="N103" s="262">
        <v>18075640</v>
      </c>
      <c r="O103" s="318">
        <v>0.95504297673317651</v>
      </c>
      <c r="P103" s="264">
        <v>2345</v>
      </c>
      <c r="Q103" s="319">
        <v>0.87434750186428034</v>
      </c>
      <c r="R103" s="138">
        <v>18075640</v>
      </c>
      <c r="S103" s="189">
        <v>0.95504297673317651</v>
      </c>
      <c r="T103" s="190"/>
      <c r="U103" s="191"/>
      <c r="V103" s="192"/>
    </row>
    <row r="104" spans="1:22" ht="23.25" x14ac:dyDescent="0.25">
      <c r="A104" s="369" t="s">
        <v>114</v>
      </c>
      <c r="B104" s="611"/>
      <c r="C104" s="612"/>
      <c r="D104" s="612"/>
      <c r="E104" s="373"/>
      <c r="F104" s="373"/>
      <c r="G104" s="135"/>
      <c r="H104" s="260"/>
      <c r="I104" s="260"/>
      <c r="J104" s="410"/>
      <c r="K104" s="185"/>
      <c r="L104" s="282"/>
      <c r="M104" s="135"/>
      <c r="N104" s="377"/>
      <c r="O104" s="382"/>
      <c r="P104" s="264"/>
      <c r="Q104" s="303"/>
      <c r="R104" s="378"/>
      <c r="S104" s="380"/>
      <c r="T104" s="190"/>
      <c r="U104" s="191"/>
      <c r="V104" s="192"/>
    </row>
    <row r="105" spans="1:22" ht="56.25" customHeight="1" thickBot="1" x14ac:dyDescent="0.3">
      <c r="A105" s="411" t="s">
        <v>94</v>
      </c>
      <c r="B105" s="613" t="s">
        <v>95</v>
      </c>
      <c r="C105" s="614"/>
      <c r="D105" s="614"/>
      <c r="E105" s="96" t="s">
        <v>96</v>
      </c>
      <c r="F105" s="96" t="s">
        <v>96</v>
      </c>
      <c r="G105" s="272">
        <v>5370326</v>
      </c>
      <c r="H105" s="260">
        <v>44562</v>
      </c>
      <c r="I105" s="260">
        <v>44926</v>
      </c>
      <c r="J105" s="196" t="s">
        <v>96</v>
      </c>
      <c r="K105" s="273" t="s">
        <v>138</v>
      </c>
      <c r="L105" s="282" t="s">
        <v>96</v>
      </c>
      <c r="M105" s="272">
        <v>5370326</v>
      </c>
      <c r="N105" s="328">
        <v>4256831.2600000007</v>
      </c>
      <c r="O105" s="329">
        <v>0.79265788706309459</v>
      </c>
      <c r="P105" s="330" t="s">
        <v>96</v>
      </c>
      <c r="Q105" s="331" t="s">
        <v>96</v>
      </c>
      <c r="R105" s="138">
        <v>4256831.2600000007</v>
      </c>
      <c r="S105" s="189">
        <v>0.79265788706309459</v>
      </c>
      <c r="T105" s="190"/>
      <c r="U105" s="191"/>
      <c r="V105" s="192"/>
    </row>
    <row r="106" spans="1:22" ht="56.25" customHeight="1" thickBot="1" x14ac:dyDescent="0.3">
      <c r="A106" s="419"/>
      <c r="B106" s="615" t="s">
        <v>179</v>
      </c>
      <c r="C106" s="616"/>
      <c r="D106" s="616"/>
      <c r="E106" s="96" t="s">
        <v>96</v>
      </c>
      <c r="F106" s="96">
        <v>1</v>
      </c>
      <c r="G106" s="272">
        <v>640000</v>
      </c>
      <c r="H106" s="260"/>
      <c r="I106" s="260"/>
      <c r="J106" s="196">
        <v>1</v>
      </c>
      <c r="K106" s="273"/>
      <c r="L106" s="282"/>
      <c r="M106" s="272">
        <v>640000</v>
      </c>
      <c r="N106" s="328">
        <v>0</v>
      </c>
      <c r="O106" s="329"/>
      <c r="P106" s="330"/>
      <c r="Q106" s="331"/>
      <c r="R106" s="138"/>
      <c r="S106" s="189"/>
      <c r="T106" s="190"/>
      <c r="U106" s="191"/>
      <c r="V106" s="192"/>
    </row>
    <row r="107" spans="1:22" ht="21.75" thickBot="1" x14ac:dyDescent="0.4">
      <c r="A107" s="296"/>
      <c r="B107" s="297"/>
      <c r="C107" s="297"/>
      <c r="D107" s="297"/>
      <c r="E107" s="297"/>
      <c r="F107" s="162">
        <v>7057</v>
      </c>
      <c r="G107" s="299">
        <v>382466142</v>
      </c>
      <c r="H107" s="297"/>
      <c r="I107" s="297"/>
      <c r="J107" s="420">
        <v>7057</v>
      </c>
      <c r="K107" s="162">
        <v>6455</v>
      </c>
      <c r="L107" s="431">
        <v>0.91469462944594015</v>
      </c>
      <c r="M107" s="299">
        <v>382466142</v>
      </c>
      <c r="N107" s="299">
        <v>355026668.34999996</v>
      </c>
      <c r="O107" s="345">
        <v>0.92825646341787804</v>
      </c>
      <c r="P107" s="308">
        <v>6455</v>
      </c>
      <c r="Q107" s="298">
        <v>0.91469462944594015</v>
      </c>
      <c r="R107" s="310">
        <v>355026668.34999996</v>
      </c>
      <c r="S107" s="298">
        <v>0.92825646341787804</v>
      </c>
      <c r="T107" s="301"/>
      <c r="U107" s="301"/>
      <c r="V107" s="302"/>
    </row>
    <row r="108" spans="1:22" ht="21" x14ac:dyDescent="0.35">
      <c r="A108" s="346"/>
      <c r="B108" s="154"/>
      <c r="C108" s="154"/>
      <c r="D108" s="154"/>
      <c r="E108" s="154"/>
      <c r="F108" s="154"/>
      <c r="G108" s="154"/>
      <c r="H108" s="154"/>
      <c r="I108" s="154"/>
      <c r="J108" s="154"/>
      <c r="K108" s="154"/>
      <c r="L108" s="347"/>
      <c r="M108" s="154"/>
      <c r="N108" s="154"/>
      <c r="O108" s="154"/>
      <c r="P108" s="154"/>
      <c r="Q108" s="154"/>
      <c r="R108" s="154"/>
      <c r="S108" s="347"/>
      <c r="T108" s="154"/>
      <c r="U108" s="154"/>
      <c r="V108" s="154"/>
    </row>
    <row r="109" spans="1:22" ht="34.5" thickBot="1" x14ac:dyDescent="0.55000000000000004">
      <c r="A109" s="181" t="s">
        <v>39</v>
      </c>
      <c r="B109" s="714">
        <v>2023</v>
      </c>
      <c r="C109" s="715"/>
      <c r="D109" s="715"/>
      <c r="E109" s="715"/>
      <c r="F109" s="715"/>
      <c r="G109" s="715"/>
      <c r="H109" s="715"/>
      <c r="I109" s="715"/>
      <c r="J109" s="715"/>
      <c r="K109" s="715"/>
      <c r="L109" s="715"/>
      <c r="M109" s="715"/>
      <c r="N109" s="715"/>
      <c r="O109" s="715"/>
      <c r="P109" s="715"/>
      <c r="Q109" s="715"/>
      <c r="R109" s="715"/>
      <c r="S109" s="715"/>
      <c r="T109" s="716"/>
      <c r="U109" s="717"/>
      <c r="V109" s="85"/>
    </row>
    <row r="110" spans="1:22" ht="34.5" thickBot="1" x14ac:dyDescent="0.3">
      <c r="A110" s="668" t="s">
        <v>42</v>
      </c>
      <c r="B110" s="671" t="s">
        <v>43</v>
      </c>
      <c r="C110" s="672"/>
      <c r="D110" s="673"/>
      <c r="E110" s="673" t="s">
        <v>44</v>
      </c>
      <c r="F110" s="680" t="s">
        <v>64</v>
      </c>
      <c r="G110" s="681"/>
      <c r="H110" s="682" t="s">
        <v>80</v>
      </c>
      <c r="I110" s="683"/>
      <c r="J110" s="684" t="s">
        <v>81</v>
      </c>
      <c r="K110" s="685"/>
      <c r="L110" s="686"/>
      <c r="M110" s="687" t="s">
        <v>82</v>
      </c>
      <c r="N110" s="688"/>
      <c r="O110" s="689"/>
      <c r="P110" s="690" t="s">
        <v>83</v>
      </c>
      <c r="Q110" s="691"/>
      <c r="R110" s="692" t="s">
        <v>84</v>
      </c>
      <c r="S110" s="693"/>
      <c r="T110" s="634" t="s">
        <v>85</v>
      </c>
      <c r="U110" s="635"/>
      <c r="V110" s="636"/>
    </row>
    <row r="111" spans="1:22" x14ac:dyDescent="0.25">
      <c r="A111" s="669"/>
      <c r="B111" s="674"/>
      <c r="C111" s="675"/>
      <c r="D111" s="676"/>
      <c r="E111" s="676"/>
      <c r="F111" s="643" t="s">
        <v>49</v>
      </c>
      <c r="G111" s="645" t="s">
        <v>48</v>
      </c>
      <c r="H111" s="647" t="s">
        <v>75</v>
      </c>
      <c r="I111" s="649" t="s">
        <v>76</v>
      </c>
      <c r="J111" s="651" t="s">
        <v>50</v>
      </c>
      <c r="K111" s="653" t="s">
        <v>38</v>
      </c>
      <c r="L111" s="655" t="s">
        <v>37</v>
      </c>
      <c r="M111" s="653" t="s">
        <v>50</v>
      </c>
      <c r="N111" s="653" t="s">
        <v>38</v>
      </c>
      <c r="O111" s="658" t="s">
        <v>37</v>
      </c>
      <c r="P111" s="660" t="s">
        <v>77</v>
      </c>
      <c r="Q111" s="662" t="s">
        <v>78</v>
      </c>
      <c r="R111" s="664" t="s">
        <v>79</v>
      </c>
      <c r="S111" s="666" t="s">
        <v>78</v>
      </c>
      <c r="T111" s="637"/>
      <c r="U111" s="638"/>
      <c r="V111" s="639"/>
    </row>
    <row r="112" spans="1:22" ht="43.5" customHeight="1" thickBot="1" x14ac:dyDescent="0.3">
      <c r="A112" s="670"/>
      <c r="B112" s="677"/>
      <c r="C112" s="678"/>
      <c r="D112" s="679"/>
      <c r="E112" s="679"/>
      <c r="F112" s="644"/>
      <c r="G112" s="646"/>
      <c r="H112" s="648"/>
      <c r="I112" s="650"/>
      <c r="J112" s="652"/>
      <c r="K112" s="654"/>
      <c r="L112" s="656"/>
      <c r="M112" s="657"/>
      <c r="N112" s="654"/>
      <c r="O112" s="659"/>
      <c r="P112" s="661"/>
      <c r="Q112" s="663"/>
      <c r="R112" s="665"/>
      <c r="S112" s="667"/>
      <c r="T112" s="640"/>
      <c r="U112" s="641"/>
      <c r="V112" s="642"/>
    </row>
    <row r="113" spans="1:22" ht="28.5" x14ac:dyDescent="0.25">
      <c r="A113" s="366" t="s">
        <v>103</v>
      </c>
      <c r="B113" s="617"/>
      <c r="C113" s="618"/>
      <c r="D113" s="619"/>
      <c r="E113" s="477"/>
      <c r="F113" s="368"/>
      <c r="G113" s="81"/>
      <c r="H113" s="81"/>
      <c r="I113" s="360"/>
      <c r="J113" s="363"/>
      <c r="K113" s="361"/>
      <c r="L113" s="311"/>
      <c r="M113" s="312"/>
      <c r="N113" s="313"/>
      <c r="O113" s="314"/>
      <c r="P113" s="315"/>
      <c r="Q113" s="316"/>
      <c r="R113" s="379"/>
      <c r="S113" s="381"/>
      <c r="T113" s="255"/>
      <c r="U113" s="256"/>
      <c r="V113" s="257"/>
    </row>
    <row r="114" spans="1:22" ht="53.25" customHeight="1" x14ac:dyDescent="0.3">
      <c r="A114" s="620" t="s">
        <v>92</v>
      </c>
      <c r="B114" s="622" t="s">
        <v>98</v>
      </c>
      <c r="C114" s="622"/>
      <c r="D114" s="623"/>
      <c r="E114" s="390" t="s">
        <v>140</v>
      </c>
      <c r="F114" s="96">
        <v>3640</v>
      </c>
      <c r="G114" s="259">
        <v>257853250</v>
      </c>
      <c r="H114" s="260">
        <v>44927</v>
      </c>
      <c r="I114" s="305">
        <v>45291</v>
      </c>
      <c r="J114" s="512">
        <f>'IAFF (1)'!G19</f>
        <v>3586</v>
      </c>
      <c r="K114" s="320">
        <f>'IAFF (1)'!H19</f>
        <v>2894</v>
      </c>
      <c r="L114" s="317">
        <f>K114/J114</f>
        <v>0.80702732849972114</v>
      </c>
      <c r="M114" s="484">
        <f>'IAFF (1)'!K19</f>
        <v>259455000</v>
      </c>
      <c r="N114" s="262">
        <f>'IAFF (1)'!L19</f>
        <v>209144180.31</v>
      </c>
      <c r="O114" s="318">
        <f>N114/M114</f>
        <v>0.80609038295658209</v>
      </c>
      <c r="P114" s="491">
        <f>K114</f>
        <v>2894</v>
      </c>
      <c r="Q114" s="492">
        <f>P114/J114</f>
        <v>0.80702732849972114</v>
      </c>
      <c r="R114" s="138">
        <f>N114</f>
        <v>209144180.31</v>
      </c>
      <c r="S114" s="189">
        <f>R114/M114</f>
        <v>0.80609038295658209</v>
      </c>
      <c r="T114" s="190"/>
      <c r="U114" s="191"/>
      <c r="V114" s="192"/>
    </row>
    <row r="115" spans="1:22" ht="53.25" customHeight="1" x14ac:dyDescent="0.3">
      <c r="A115" s="621"/>
      <c r="B115" s="622" t="s">
        <v>190</v>
      </c>
      <c r="C115" s="622"/>
      <c r="D115" s="623"/>
      <c r="E115" s="96" t="s">
        <v>97</v>
      </c>
      <c r="F115" s="96">
        <v>360</v>
      </c>
      <c r="G115" s="259">
        <v>50503000</v>
      </c>
      <c r="H115" s="260">
        <v>44927</v>
      </c>
      <c r="I115" s="305">
        <v>45291</v>
      </c>
      <c r="J115" s="512">
        <f>'IAFF (1)'!G20</f>
        <v>569</v>
      </c>
      <c r="K115" s="320">
        <f>'IAFF (1)'!H20</f>
        <v>241</v>
      </c>
      <c r="L115" s="317">
        <f t="shared" ref="L115:L125" si="8">K115/J115</f>
        <v>0.42355008787346221</v>
      </c>
      <c r="M115" s="484">
        <f>'IAFF (1)'!K20</f>
        <v>78444220</v>
      </c>
      <c r="N115" s="262">
        <f>'IAFF (1)'!L20</f>
        <v>64866140</v>
      </c>
      <c r="O115" s="318">
        <f>N115/M115</f>
        <v>0.82690783336235607</v>
      </c>
      <c r="P115" s="491">
        <f>K115</f>
        <v>241</v>
      </c>
      <c r="Q115" s="492">
        <f>P115/J115</f>
        <v>0.42355008787346221</v>
      </c>
      <c r="R115" s="138">
        <f>N115</f>
        <v>64866140</v>
      </c>
      <c r="S115" s="189">
        <f>R115/M115</f>
        <v>0.82690783336235607</v>
      </c>
      <c r="T115" s="190"/>
      <c r="U115" s="191"/>
      <c r="V115" s="192"/>
    </row>
    <row r="116" spans="1:22" ht="53.25" customHeight="1" x14ac:dyDescent="0.3">
      <c r="A116" s="621"/>
      <c r="B116" s="615" t="s">
        <v>191</v>
      </c>
      <c r="C116" s="616"/>
      <c r="D116" s="633"/>
      <c r="E116" s="96" t="s">
        <v>192</v>
      </c>
      <c r="F116" s="96">
        <v>1</v>
      </c>
      <c r="G116" s="259">
        <v>30000000</v>
      </c>
      <c r="H116" s="260">
        <v>44927</v>
      </c>
      <c r="I116" s="305">
        <v>45291</v>
      </c>
      <c r="J116" s="512">
        <f>'IAFF (1)'!G22</f>
        <v>150000</v>
      </c>
      <c r="K116" s="320">
        <v>0</v>
      </c>
      <c r="L116" s="317">
        <f t="shared" si="8"/>
        <v>0</v>
      </c>
      <c r="M116" s="484">
        <f>'IAFF (1)'!K22</f>
        <v>29901259</v>
      </c>
      <c r="N116" s="262">
        <f>'IAFF (1)'!L22</f>
        <v>0</v>
      </c>
      <c r="O116" s="318">
        <f>N116/M116</f>
        <v>0</v>
      </c>
      <c r="P116" s="491">
        <f>K116</f>
        <v>0</v>
      </c>
      <c r="Q116" s="492">
        <f>P116/J116</f>
        <v>0</v>
      </c>
      <c r="R116" s="138">
        <f>N116</f>
        <v>0</v>
      </c>
      <c r="S116" s="189">
        <f>R116/M116</f>
        <v>0</v>
      </c>
      <c r="T116" s="190"/>
      <c r="U116" s="191"/>
      <c r="V116" s="192"/>
    </row>
    <row r="117" spans="1:22" ht="57" customHeight="1" x14ac:dyDescent="0.3">
      <c r="A117" s="621"/>
      <c r="B117" s="624" t="s">
        <v>142</v>
      </c>
      <c r="C117" s="625"/>
      <c r="D117" s="625"/>
      <c r="E117" s="96" t="s">
        <v>93</v>
      </c>
      <c r="F117" s="96">
        <v>1</v>
      </c>
      <c r="G117" s="259">
        <v>26439995</v>
      </c>
      <c r="H117" s="260">
        <v>44927</v>
      </c>
      <c r="I117" s="305">
        <v>45291</v>
      </c>
      <c r="J117" s="512">
        <v>1</v>
      </c>
      <c r="K117" s="320">
        <f>'IAFF (1)'!H23</f>
        <v>0</v>
      </c>
      <c r="L117" s="317">
        <f t="shared" si="8"/>
        <v>0</v>
      </c>
      <c r="M117" s="484">
        <f>'IAFF (1)'!K23</f>
        <v>13802351</v>
      </c>
      <c r="N117" s="262">
        <f>'IAFF (1)'!L23</f>
        <v>0</v>
      </c>
      <c r="O117" s="318">
        <f>N117/M117</f>
        <v>0</v>
      </c>
      <c r="P117" s="491">
        <f>K117</f>
        <v>0</v>
      </c>
      <c r="Q117" s="492">
        <f>P117/J117</f>
        <v>0</v>
      </c>
      <c r="R117" s="138">
        <f>N117</f>
        <v>0</v>
      </c>
      <c r="S117" s="189">
        <f>R117/M117</f>
        <v>0</v>
      </c>
      <c r="T117" s="190"/>
      <c r="U117" s="191"/>
      <c r="V117" s="192"/>
    </row>
    <row r="118" spans="1:22" ht="53.25" customHeight="1" x14ac:dyDescent="0.3">
      <c r="A118" s="621"/>
      <c r="B118" s="623" t="s">
        <v>147</v>
      </c>
      <c r="C118" s="626"/>
      <c r="D118" s="626"/>
      <c r="E118" s="96" t="s">
        <v>93</v>
      </c>
      <c r="F118" s="96">
        <v>319</v>
      </c>
      <c r="G118" s="259">
        <v>10919370</v>
      </c>
      <c r="H118" s="260">
        <v>44927</v>
      </c>
      <c r="I118" s="305">
        <v>45291</v>
      </c>
      <c r="J118" s="512">
        <f>'IAFF (1)'!G24</f>
        <v>319</v>
      </c>
      <c r="K118" s="320">
        <f>'IAFF (1)'!H24</f>
        <v>0</v>
      </c>
      <c r="L118" s="317">
        <f t="shared" si="8"/>
        <v>0</v>
      </c>
      <c r="M118" s="484">
        <f>'IAFF (1)'!K24</f>
        <v>24171233</v>
      </c>
      <c r="N118" s="262">
        <f>'IAFF (1)'!L24</f>
        <v>7107198.8799999999</v>
      </c>
      <c r="O118" s="318">
        <f>N118/M118</f>
        <v>0.29403542963654355</v>
      </c>
      <c r="P118" s="491">
        <f>K118</f>
        <v>0</v>
      </c>
      <c r="Q118" s="492">
        <f>P118/J118</f>
        <v>0</v>
      </c>
      <c r="R118" s="138">
        <f>N118</f>
        <v>7107198.8799999999</v>
      </c>
      <c r="S118" s="189">
        <f>R118/M118</f>
        <v>0.29403542963654355</v>
      </c>
      <c r="T118" s="190"/>
      <c r="U118" s="191"/>
      <c r="V118" s="192"/>
    </row>
    <row r="119" spans="1:22" ht="53.25" hidden="1" customHeight="1" x14ac:dyDescent="0.3">
      <c r="A119" s="384"/>
      <c r="B119" s="627"/>
      <c r="C119" s="628"/>
      <c r="D119" s="628"/>
      <c r="E119" s="373"/>
      <c r="F119" s="365"/>
      <c r="G119" s="372"/>
      <c r="H119" s="260"/>
      <c r="I119" s="305"/>
      <c r="J119" s="273"/>
      <c r="K119" s="320"/>
      <c r="L119" s="317" t="e">
        <f t="shared" si="8"/>
        <v>#DIV/0!</v>
      </c>
      <c r="M119" s="485"/>
      <c r="N119" s="376"/>
      <c r="O119" s="303"/>
      <c r="P119" s="491"/>
      <c r="Q119" s="492"/>
      <c r="R119" s="378"/>
      <c r="S119" s="380"/>
      <c r="T119" s="385"/>
      <c r="U119" s="386"/>
      <c r="V119" s="387"/>
    </row>
    <row r="120" spans="1:22" ht="107.25" hidden="1" customHeight="1" x14ac:dyDescent="0.3">
      <c r="A120" s="389"/>
      <c r="B120" s="627"/>
      <c r="C120" s="628"/>
      <c r="D120" s="628"/>
      <c r="E120" s="373"/>
      <c r="F120" s="365"/>
      <c r="G120" s="372"/>
      <c r="H120" s="260"/>
      <c r="I120" s="305"/>
      <c r="J120" s="273"/>
      <c r="K120" s="362"/>
      <c r="L120" s="317" t="e">
        <f t="shared" si="8"/>
        <v>#DIV/0!</v>
      </c>
      <c r="M120" s="485"/>
      <c r="N120" s="376"/>
      <c r="O120" s="303"/>
      <c r="P120" s="491"/>
      <c r="Q120" s="492"/>
      <c r="R120" s="378"/>
      <c r="S120" s="380"/>
      <c r="T120" s="385"/>
      <c r="U120" s="386"/>
      <c r="V120" s="387"/>
    </row>
    <row r="121" spans="1:22" ht="37.5" customHeight="1" x14ac:dyDescent="0.3">
      <c r="A121" s="369" t="s">
        <v>110</v>
      </c>
      <c r="B121" s="370"/>
      <c r="C121" s="371"/>
      <c r="D121" s="371"/>
      <c r="E121" s="373"/>
      <c r="F121" s="365"/>
      <c r="G121" s="372"/>
      <c r="H121" s="260"/>
      <c r="I121" s="305"/>
      <c r="J121" s="273"/>
      <c r="K121" s="320"/>
      <c r="L121" s="317"/>
      <c r="M121" s="485"/>
      <c r="N121" s="376"/>
      <c r="O121" s="383"/>
      <c r="P121" s="491"/>
      <c r="Q121" s="492"/>
      <c r="R121" s="378"/>
      <c r="S121" s="380"/>
      <c r="T121" s="190"/>
      <c r="U121" s="191"/>
      <c r="V121" s="192"/>
    </row>
    <row r="122" spans="1:22" ht="21" hidden="1" x14ac:dyDescent="0.3">
      <c r="A122" s="620" t="s">
        <v>100</v>
      </c>
      <c r="B122" s="624"/>
      <c r="C122" s="625"/>
      <c r="D122" s="630"/>
      <c r="E122" s="364"/>
      <c r="F122" s="364"/>
      <c r="G122" s="272"/>
      <c r="H122" s="260"/>
      <c r="I122" s="305"/>
      <c r="J122" s="512"/>
      <c r="K122" s="320"/>
      <c r="L122" s="317" t="e">
        <f t="shared" si="8"/>
        <v>#DIV/0!</v>
      </c>
      <c r="M122" s="486"/>
      <c r="N122" s="262"/>
      <c r="O122" s="318"/>
      <c r="P122" s="491"/>
      <c r="Q122" s="492"/>
      <c r="R122" s="138"/>
      <c r="S122" s="189"/>
      <c r="T122" s="190"/>
      <c r="U122" s="191"/>
      <c r="V122" s="192"/>
    </row>
    <row r="123" spans="1:22" ht="52.5" customHeight="1" x14ac:dyDescent="0.3">
      <c r="A123" s="621"/>
      <c r="B123" s="474" t="s">
        <v>180</v>
      </c>
      <c r="C123" s="475"/>
      <c r="D123" s="476"/>
      <c r="E123" s="364"/>
      <c r="F123" s="364">
        <v>1</v>
      </c>
      <c r="G123" s="272">
        <v>30000000</v>
      </c>
      <c r="H123" s="260">
        <v>44927</v>
      </c>
      <c r="I123" s="305">
        <v>45291</v>
      </c>
      <c r="J123" s="512">
        <f>'IAFF (1)'!G27</f>
        <v>2179805</v>
      </c>
      <c r="K123" s="320">
        <f>'IAFF (1)'!H27</f>
        <v>0</v>
      </c>
      <c r="L123" s="317">
        <f t="shared" si="8"/>
        <v>0</v>
      </c>
      <c r="M123" s="486">
        <f>'IAFF (1)'!K27</f>
        <v>31019395</v>
      </c>
      <c r="N123" s="262">
        <f>'IAFF (1)'!L27</f>
        <v>0</v>
      </c>
      <c r="O123" s="318">
        <f>N123/M123</f>
        <v>0</v>
      </c>
      <c r="P123" s="491">
        <f>K123</f>
        <v>0</v>
      </c>
      <c r="Q123" s="492">
        <f>P123/J123</f>
        <v>0</v>
      </c>
      <c r="R123" s="138">
        <f>N123</f>
        <v>0</v>
      </c>
      <c r="S123" s="189">
        <f>R123/M123</f>
        <v>0</v>
      </c>
      <c r="T123" s="190"/>
      <c r="U123" s="191"/>
      <c r="V123" s="192"/>
    </row>
    <row r="124" spans="1:22" ht="21" x14ac:dyDescent="0.3">
      <c r="A124" s="621"/>
      <c r="B124" s="474" t="s">
        <v>145</v>
      </c>
      <c r="C124" s="475"/>
      <c r="D124" s="476"/>
      <c r="E124" s="96" t="s">
        <v>96</v>
      </c>
      <c r="F124" s="96" t="s">
        <v>96</v>
      </c>
      <c r="G124" s="272">
        <v>0</v>
      </c>
      <c r="H124" s="260"/>
      <c r="I124" s="305"/>
      <c r="J124" s="196" t="str">
        <f>'IAFF (1)'!E28</f>
        <v>N/A</v>
      </c>
      <c r="K124" s="273">
        <f>'IAFF (1)'!H29</f>
        <v>0</v>
      </c>
      <c r="L124" s="317">
        <v>0</v>
      </c>
      <c r="M124" s="486">
        <v>640000</v>
      </c>
      <c r="N124" s="262">
        <v>20000</v>
      </c>
      <c r="O124" s="318">
        <f>N124/M124</f>
        <v>3.125E-2</v>
      </c>
      <c r="P124" s="491">
        <f>K124</f>
        <v>0</v>
      </c>
      <c r="Q124" s="492">
        <v>0</v>
      </c>
      <c r="R124" s="138">
        <f>N124</f>
        <v>20000</v>
      </c>
      <c r="S124" s="189">
        <f>R124/M124</f>
        <v>3.125E-2</v>
      </c>
      <c r="T124" s="190"/>
      <c r="U124" s="191"/>
      <c r="V124" s="192"/>
    </row>
    <row r="125" spans="1:22" ht="36" customHeight="1" x14ac:dyDescent="0.3">
      <c r="A125" s="629"/>
      <c r="B125" s="631" t="s">
        <v>139</v>
      </c>
      <c r="C125" s="614"/>
      <c r="D125" s="632"/>
      <c r="E125" s="364" t="s">
        <v>120</v>
      </c>
      <c r="F125" s="364">
        <v>1</v>
      </c>
      <c r="G125" s="259">
        <v>2288000</v>
      </c>
      <c r="H125" s="260">
        <v>44927</v>
      </c>
      <c r="I125" s="305">
        <v>45291</v>
      </c>
      <c r="J125" s="512">
        <f>'IAFF (1)'!G29</f>
        <v>1307</v>
      </c>
      <c r="K125" s="320">
        <f>'IAFF (1)'!H29</f>
        <v>0</v>
      </c>
      <c r="L125" s="317">
        <f t="shared" si="8"/>
        <v>0</v>
      </c>
      <c r="M125" s="484">
        <f>'IAFF (1)'!K29</f>
        <v>2288000</v>
      </c>
      <c r="N125" s="262">
        <f>'IAFF (1)'!L29</f>
        <v>1088560</v>
      </c>
      <c r="O125" s="318">
        <f>N125/M125</f>
        <v>0.47576923076923078</v>
      </c>
      <c r="P125" s="491">
        <f>K125</f>
        <v>0</v>
      </c>
      <c r="Q125" s="492">
        <f>P125/J125</f>
        <v>0</v>
      </c>
      <c r="R125" s="138">
        <f>N125</f>
        <v>1088560</v>
      </c>
      <c r="S125" s="189">
        <f>R125/M125</f>
        <v>0.47576923076923078</v>
      </c>
      <c r="T125" s="190"/>
      <c r="U125" s="191"/>
      <c r="V125" s="192"/>
    </row>
    <row r="126" spans="1:22" ht="23.25" x14ac:dyDescent="0.3">
      <c r="A126" s="369" t="s">
        <v>114</v>
      </c>
      <c r="B126" s="611"/>
      <c r="C126" s="612"/>
      <c r="D126" s="612"/>
      <c r="E126" s="373"/>
      <c r="F126" s="373"/>
      <c r="G126" s="135"/>
      <c r="H126" s="260"/>
      <c r="I126" s="305"/>
      <c r="J126" s="264"/>
      <c r="K126" s="185"/>
      <c r="L126" s="317"/>
      <c r="M126" s="487"/>
      <c r="N126" s="376"/>
      <c r="O126" s="382"/>
      <c r="P126" s="491"/>
      <c r="Q126" s="493"/>
      <c r="R126" s="378"/>
      <c r="S126" s="380"/>
      <c r="T126" s="190"/>
      <c r="U126" s="191"/>
      <c r="V126" s="192"/>
    </row>
    <row r="127" spans="1:22" ht="70.5" thickBot="1" x14ac:dyDescent="0.3">
      <c r="A127" s="411" t="s">
        <v>94</v>
      </c>
      <c r="B127" s="613" t="s">
        <v>95</v>
      </c>
      <c r="C127" s="614"/>
      <c r="D127" s="614"/>
      <c r="E127" s="96" t="s">
        <v>96</v>
      </c>
      <c r="F127" s="96" t="s">
        <v>96</v>
      </c>
      <c r="G127" s="272">
        <v>5902347</v>
      </c>
      <c r="H127" s="260">
        <v>44927</v>
      </c>
      <c r="I127" s="305">
        <v>45291</v>
      </c>
      <c r="J127" s="196" t="str">
        <f>'IAFF (1)'!E31</f>
        <v>N/A</v>
      </c>
      <c r="K127" s="273">
        <f>'IAFF (1)'!H32</f>
        <v>0</v>
      </c>
      <c r="L127" s="317">
        <v>0</v>
      </c>
      <c r="M127" s="486">
        <f>'IAFF (1)'!K31</f>
        <v>9057347</v>
      </c>
      <c r="N127" s="328">
        <f>'IAFF (1)'!L31</f>
        <v>1222272.2000000002</v>
      </c>
      <c r="O127" s="318">
        <f>N127/M127</f>
        <v>0.13494814761982732</v>
      </c>
      <c r="P127" s="264">
        <f>K127</f>
        <v>0</v>
      </c>
      <c r="Q127" s="319">
        <v>0</v>
      </c>
      <c r="R127" s="138">
        <f>N127</f>
        <v>1222272.2000000002</v>
      </c>
      <c r="S127" s="189">
        <f>R127/M127</f>
        <v>0.13494814761982732</v>
      </c>
      <c r="T127" s="190"/>
      <c r="U127" s="191"/>
      <c r="V127" s="192"/>
    </row>
    <row r="128" spans="1:22" ht="24" thickBot="1" x14ac:dyDescent="0.35">
      <c r="A128" s="419"/>
      <c r="B128" s="615" t="s">
        <v>189</v>
      </c>
      <c r="C128" s="616"/>
      <c r="D128" s="616"/>
      <c r="E128" s="96" t="s">
        <v>96</v>
      </c>
      <c r="F128" s="96" t="s">
        <v>96</v>
      </c>
      <c r="G128" s="272">
        <v>111119038</v>
      </c>
      <c r="H128" s="260"/>
      <c r="I128" s="260"/>
      <c r="J128" s="196" t="s">
        <v>96</v>
      </c>
      <c r="K128" s="273">
        <f>'IAFF (1)'!H32</f>
        <v>0</v>
      </c>
      <c r="L128" s="317">
        <v>0</v>
      </c>
      <c r="M128" s="486">
        <f>'IAFF (1)'!K32</f>
        <v>0</v>
      </c>
      <c r="N128" s="328">
        <f>'IAFF (1)'!L32</f>
        <v>0</v>
      </c>
      <c r="O128" s="318"/>
      <c r="P128" s="491">
        <f>K128</f>
        <v>0</v>
      </c>
      <c r="Q128" s="492" t="s">
        <v>96</v>
      </c>
      <c r="R128" s="138">
        <f>N128</f>
        <v>0</v>
      </c>
      <c r="S128" s="189"/>
      <c r="T128" s="190"/>
      <c r="U128" s="191"/>
      <c r="V128" s="192"/>
    </row>
    <row r="129" spans="1:22" ht="21.75" thickBot="1" x14ac:dyDescent="0.4">
      <c r="A129" s="296"/>
      <c r="B129" s="297"/>
      <c r="C129" s="297"/>
      <c r="D129" s="297"/>
      <c r="E129" s="297"/>
      <c r="F129" s="162">
        <f>SUM(F114:F128)</f>
        <v>4323</v>
      </c>
      <c r="G129" s="299">
        <f>SUM(G114:G128)</f>
        <v>525025000</v>
      </c>
      <c r="H129" s="297"/>
      <c r="I129" s="297"/>
      <c r="J129" s="494">
        <f>SUM(J114:J128)</f>
        <v>2335587</v>
      </c>
      <c r="K129" s="162">
        <f>SUM(K114:K128)</f>
        <v>3135</v>
      </c>
      <c r="L129" s="431">
        <f>K129/J129</f>
        <v>1.3422749826917174E-3</v>
      </c>
      <c r="M129" s="488">
        <f>SUM(M114:M128)</f>
        <v>448778805</v>
      </c>
      <c r="N129" s="488">
        <f>SUM(N114:N128)</f>
        <v>283448351.38999999</v>
      </c>
      <c r="O129" s="345">
        <f>N129/M129</f>
        <v>0.63159923827062192</v>
      </c>
      <c r="P129" s="494">
        <f>SUM(P114:P128)</f>
        <v>3135</v>
      </c>
      <c r="Q129" s="495">
        <f>P129/J129</f>
        <v>1.3422749826917174E-3</v>
      </c>
      <c r="R129" s="310">
        <f>SUM(R114:R128)</f>
        <v>283448351.38999999</v>
      </c>
      <c r="S129" s="523">
        <f>R129/M129</f>
        <v>0.63159923827062192</v>
      </c>
      <c r="T129" s="301"/>
      <c r="U129" s="301"/>
      <c r="V129" s="302"/>
    </row>
    <row r="130" spans="1:22" ht="21.75" thickBot="1" x14ac:dyDescent="0.4">
      <c r="A130" s="346"/>
      <c r="B130" s="154"/>
      <c r="C130" s="154"/>
      <c r="D130" s="154"/>
      <c r="E130" s="154"/>
      <c r="F130" s="154"/>
      <c r="G130" s="154"/>
      <c r="H130" s="154"/>
      <c r="I130" s="154"/>
      <c r="J130" s="154"/>
      <c r="K130" s="154"/>
      <c r="L130" s="347"/>
      <c r="M130" s="154"/>
      <c r="N130" s="154"/>
      <c r="O130" s="154"/>
      <c r="P130" s="154"/>
      <c r="Q130" s="154"/>
      <c r="R130" s="154"/>
      <c r="S130" s="347"/>
      <c r="T130" s="154"/>
      <c r="U130" s="154"/>
      <c r="V130" s="154"/>
    </row>
    <row r="131" spans="1:22" ht="36.75" thickBot="1" x14ac:dyDescent="0.6">
      <c r="A131" s="701" t="s">
        <v>65</v>
      </c>
      <c r="B131" s="702"/>
      <c r="C131" s="702"/>
      <c r="D131" s="702"/>
      <c r="E131" s="702"/>
      <c r="F131" s="702"/>
      <c r="G131" s="703"/>
      <c r="I131" s="154"/>
      <c r="J131" s="154"/>
      <c r="K131" s="154"/>
      <c r="L131" s="347"/>
      <c r="M131" s="154"/>
      <c r="N131" s="154"/>
      <c r="O131" s="154"/>
      <c r="P131" s="154"/>
      <c r="Q131" s="154"/>
      <c r="R131" s="154"/>
      <c r="S131" s="347"/>
      <c r="T131" s="154"/>
      <c r="U131" s="154"/>
      <c r="V131" s="154"/>
    </row>
    <row r="132" spans="1:22" ht="70.5" thickBot="1" x14ac:dyDescent="0.4">
      <c r="A132" s="435" t="s">
        <v>66</v>
      </c>
      <c r="B132" s="436" t="s">
        <v>67</v>
      </c>
      <c r="C132" s="436" t="s">
        <v>68</v>
      </c>
      <c r="D132" s="704" t="s">
        <v>69</v>
      </c>
      <c r="E132" s="705"/>
      <c r="F132" s="704" t="s">
        <v>70</v>
      </c>
      <c r="G132" s="705"/>
      <c r="I132" s="154"/>
      <c r="J132" s="154"/>
      <c r="K132" s="154"/>
      <c r="L132" s="347"/>
      <c r="M132" s="154"/>
      <c r="N132" s="154"/>
      <c r="O132" s="154"/>
      <c r="P132" s="154"/>
      <c r="Q132" s="154"/>
      <c r="R132" s="154"/>
      <c r="S132" s="347"/>
      <c r="T132" s="154"/>
      <c r="U132" s="154"/>
      <c r="V132" s="154"/>
    </row>
    <row r="133" spans="1:22" ht="23.25" x14ac:dyDescent="0.35">
      <c r="A133" s="437">
        <v>2018</v>
      </c>
      <c r="B133" s="438">
        <f>Q65</f>
        <v>0</v>
      </c>
      <c r="C133" s="439">
        <f>S65</f>
        <v>0</v>
      </c>
      <c r="D133" s="706">
        <v>0</v>
      </c>
      <c r="E133" s="707"/>
      <c r="F133" s="708">
        <v>0</v>
      </c>
      <c r="G133" s="709"/>
      <c r="I133" s="154"/>
      <c r="J133" s="154"/>
      <c r="K133" s="154"/>
      <c r="L133" s="347"/>
      <c r="M133" s="154"/>
      <c r="N133" s="154"/>
      <c r="O133" s="154"/>
      <c r="P133" s="154"/>
      <c r="Q133" s="154"/>
      <c r="R133" s="154"/>
      <c r="S133" s="347"/>
      <c r="T133" s="154"/>
      <c r="U133" s="154"/>
      <c r="V133" s="154"/>
    </row>
    <row r="134" spans="1:22" ht="23.25" x14ac:dyDescent="0.35">
      <c r="A134" s="440">
        <v>2019</v>
      </c>
      <c r="B134" s="441">
        <f>L47</f>
        <v>0.99860531300357158</v>
      </c>
      <c r="C134" s="441">
        <f>O48</f>
        <v>0.17835146315347628</v>
      </c>
      <c r="D134" s="694">
        <f>O84</f>
        <v>0.51506830041952323</v>
      </c>
      <c r="E134" s="695"/>
      <c r="F134" s="696">
        <f>N48</f>
        <v>41661646.019999996</v>
      </c>
      <c r="G134" s="697"/>
      <c r="I134" s="154"/>
      <c r="J134" s="154"/>
      <c r="K134" s="154"/>
      <c r="L134" s="347"/>
      <c r="M134" s="154"/>
      <c r="N134" s="154"/>
      <c r="O134" s="154"/>
      <c r="P134" s="154"/>
      <c r="Q134" s="154"/>
      <c r="R134" s="154"/>
      <c r="S134" s="347"/>
      <c r="T134" s="154"/>
      <c r="U134" s="154"/>
      <c r="V134" s="154"/>
    </row>
    <row r="135" spans="1:22" ht="23.25" x14ac:dyDescent="0.35">
      <c r="A135" s="440">
        <v>2020</v>
      </c>
      <c r="B135" s="441">
        <f>L66</f>
        <v>0.81138259833134685</v>
      </c>
      <c r="C135" s="441">
        <f>O66</f>
        <v>0.75121466566000339</v>
      </c>
      <c r="D135" s="694">
        <f>Q66</f>
        <v>0.81138259833134685</v>
      </c>
      <c r="E135" s="695"/>
      <c r="F135" s="696">
        <f>N66</f>
        <v>170163132.81</v>
      </c>
      <c r="G135" s="697"/>
      <c r="I135" s="154"/>
      <c r="J135" s="154"/>
      <c r="K135" s="154"/>
      <c r="L135" s="347"/>
      <c r="M135" s="154"/>
      <c r="N135" s="154"/>
      <c r="O135" s="154"/>
      <c r="P135" s="154"/>
      <c r="Q135" s="154"/>
      <c r="R135" s="154"/>
      <c r="S135" s="347"/>
      <c r="T135" s="154"/>
      <c r="U135" s="154"/>
      <c r="V135" s="154"/>
    </row>
    <row r="136" spans="1:22" ht="23.25" x14ac:dyDescent="0.35">
      <c r="A136" s="440">
        <v>2021</v>
      </c>
      <c r="B136" s="441">
        <f>L86</f>
        <v>0.99447346913439749</v>
      </c>
      <c r="C136" s="441">
        <f>O86</f>
        <v>0.49212867818240819</v>
      </c>
      <c r="D136" s="694">
        <f>Q86</f>
        <v>0.99447346913439749</v>
      </c>
      <c r="E136" s="695"/>
      <c r="F136" s="696">
        <f>N86</f>
        <v>91007045.420000002</v>
      </c>
      <c r="G136" s="697"/>
      <c r="I136" s="154"/>
      <c r="J136" s="154"/>
      <c r="K136" s="154"/>
      <c r="L136" s="347"/>
      <c r="M136" s="154"/>
      <c r="N136" s="154"/>
      <c r="O136" s="154"/>
      <c r="P136" s="154"/>
      <c r="Q136" s="154"/>
      <c r="R136" s="154"/>
      <c r="S136" s="347"/>
      <c r="T136" s="154"/>
      <c r="U136" s="154"/>
      <c r="V136" s="154"/>
    </row>
    <row r="137" spans="1:22" ht="23.25" x14ac:dyDescent="0.35">
      <c r="A137" s="440">
        <v>2022</v>
      </c>
      <c r="B137" s="441">
        <f>L107</f>
        <v>0.91469462944594015</v>
      </c>
      <c r="C137" s="441">
        <f>O107</f>
        <v>0.92825646341787804</v>
      </c>
      <c r="D137" s="694">
        <f>Q107</f>
        <v>0.91469462944594015</v>
      </c>
      <c r="E137" s="695"/>
      <c r="F137" s="696">
        <f>N107</f>
        <v>355026668.34999996</v>
      </c>
      <c r="G137" s="697"/>
      <c r="I137" s="154"/>
      <c r="J137" s="154"/>
      <c r="K137" s="154"/>
      <c r="L137" s="347"/>
      <c r="M137" s="154"/>
      <c r="N137" s="154"/>
      <c r="O137" s="154"/>
      <c r="P137" s="154"/>
      <c r="Q137" s="154"/>
      <c r="R137" s="154"/>
      <c r="S137" s="347"/>
      <c r="T137" s="154"/>
      <c r="U137" s="154"/>
      <c r="V137" s="154"/>
    </row>
    <row r="138" spans="1:22" ht="23.25" x14ac:dyDescent="0.35">
      <c r="A138" s="489">
        <v>2023</v>
      </c>
      <c r="B138" s="441">
        <f>L129</f>
        <v>1.3422749826917174E-3</v>
      </c>
      <c r="C138" s="490">
        <f>O129</f>
        <v>0.63159923827062192</v>
      </c>
      <c r="D138" s="694">
        <f>Q129</f>
        <v>1.3422749826917174E-3</v>
      </c>
      <c r="E138" s="695"/>
      <c r="F138" s="696">
        <f>N129</f>
        <v>283448351.38999999</v>
      </c>
      <c r="G138" s="697"/>
      <c r="I138" s="154"/>
      <c r="J138" s="154"/>
      <c r="K138" s="154"/>
      <c r="L138" s="347"/>
      <c r="M138" s="154"/>
      <c r="N138" s="154"/>
      <c r="O138" s="154"/>
      <c r="P138" s="154"/>
      <c r="Q138" s="154"/>
      <c r="R138" s="154"/>
      <c r="S138" s="347"/>
      <c r="T138" s="154"/>
      <c r="U138" s="154"/>
      <c r="V138" s="154"/>
    </row>
    <row r="139" spans="1:22" ht="23.25" x14ac:dyDescent="0.35">
      <c r="A139" s="712" t="s">
        <v>173</v>
      </c>
      <c r="B139" s="713"/>
      <c r="C139" s="713"/>
      <c r="D139" s="713"/>
      <c r="E139" s="711"/>
      <c r="F139" s="710">
        <f>SUM(F133:G138)</f>
        <v>941306843.98999989</v>
      </c>
      <c r="G139" s="711"/>
      <c r="I139" s="154"/>
      <c r="J139" s="154"/>
      <c r="K139" s="154"/>
      <c r="L139" s="347"/>
      <c r="M139" s="154"/>
      <c r="N139" s="154"/>
      <c r="O139" s="154"/>
      <c r="P139" s="154"/>
      <c r="Q139" s="154"/>
      <c r="R139" s="154"/>
      <c r="S139" s="347"/>
      <c r="T139" s="154"/>
      <c r="U139" s="154"/>
      <c r="V139" s="154"/>
    </row>
    <row r="140" spans="1:22" ht="23.25" x14ac:dyDescent="0.35">
      <c r="A140" s="513"/>
      <c r="B140" s="513"/>
      <c r="C140" s="513"/>
      <c r="D140" s="513"/>
      <c r="E140" s="513"/>
      <c r="F140" s="514"/>
      <c r="G140" s="513"/>
      <c r="I140" s="154"/>
      <c r="J140" s="154"/>
      <c r="K140" s="154"/>
      <c r="L140" s="347"/>
      <c r="M140" s="154"/>
      <c r="N140" s="154"/>
      <c r="O140" s="154"/>
      <c r="P140" s="154"/>
      <c r="Q140" s="154"/>
      <c r="R140" s="154"/>
      <c r="S140" s="347"/>
      <c r="T140" s="154"/>
      <c r="U140" s="154"/>
      <c r="V140" s="154"/>
    </row>
    <row r="141" spans="1:22" ht="23.25" x14ac:dyDescent="0.35">
      <c r="A141" s="513"/>
      <c r="B141" s="513"/>
      <c r="C141" s="513"/>
      <c r="D141" s="513"/>
      <c r="E141" s="513"/>
      <c r="F141" s="514"/>
      <c r="G141" s="513"/>
      <c r="I141" s="154"/>
      <c r="J141" s="154"/>
      <c r="K141" s="154"/>
      <c r="L141" s="347"/>
      <c r="M141" s="154"/>
      <c r="N141" s="154"/>
      <c r="O141" s="154"/>
      <c r="P141" s="154"/>
      <c r="Q141" s="154"/>
      <c r="R141" s="154"/>
      <c r="S141" s="347"/>
      <c r="T141" s="154"/>
      <c r="U141" s="154"/>
      <c r="V141" s="154"/>
    </row>
    <row r="142" spans="1:22" ht="23.25" x14ac:dyDescent="0.35">
      <c r="A142" s="513"/>
      <c r="B142" s="513"/>
      <c r="C142" s="513"/>
      <c r="D142" s="513"/>
      <c r="E142" s="513"/>
      <c r="F142" s="514"/>
      <c r="G142" s="513"/>
      <c r="I142" s="154"/>
      <c r="J142" s="154"/>
      <c r="K142" s="154"/>
      <c r="L142" s="347"/>
      <c r="M142" s="154"/>
      <c r="N142" s="154"/>
      <c r="O142" s="154"/>
      <c r="P142" s="154"/>
      <c r="Q142" s="154"/>
      <c r="R142" s="154"/>
      <c r="S142" s="347"/>
      <c r="T142" s="154"/>
      <c r="U142" s="154"/>
      <c r="V142" s="154"/>
    </row>
    <row r="143" spans="1:22" ht="21" x14ac:dyDescent="0.35">
      <c r="N143" s="93"/>
      <c r="O143" s="154"/>
      <c r="P143" s="154"/>
      <c r="Q143" s="154"/>
      <c r="R143" s="154"/>
      <c r="S143" s="347"/>
      <c r="T143" s="154"/>
      <c r="U143" s="154"/>
      <c r="V143" s="154"/>
    </row>
    <row r="144" spans="1:22" ht="113.25" customHeight="1" x14ac:dyDescent="0.35">
      <c r="A144" s="350"/>
      <c r="B144" s="19"/>
      <c r="C144" s="19"/>
      <c r="D144" s="19"/>
      <c r="E144" s="20"/>
      <c r="F144" s="1"/>
      <c r="G144" s="1"/>
      <c r="H144" s="1"/>
      <c r="I144" s="698" t="s">
        <v>17</v>
      </c>
      <c r="J144" s="699"/>
      <c r="K144" s="699"/>
      <c r="L144" s="699"/>
      <c r="M144" s="700"/>
      <c r="N144" s="17"/>
      <c r="O144" s="154"/>
      <c r="P144" s="154"/>
      <c r="Q144" s="154"/>
      <c r="R144" s="154"/>
      <c r="S144" s="347"/>
      <c r="T144" s="154"/>
      <c r="U144" s="154"/>
      <c r="V144" s="154"/>
    </row>
    <row r="145" spans="1:22" ht="21" x14ac:dyDescent="0.35">
      <c r="A145" s="580" t="s">
        <v>16</v>
      </c>
      <c r="B145" s="581"/>
      <c r="C145" s="581"/>
      <c r="D145" s="581"/>
      <c r="E145" s="582"/>
      <c r="F145" s="2"/>
      <c r="G145" s="14"/>
      <c r="H145" s="2"/>
      <c r="I145" s="580"/>
      <c r="J145" s="581"/>
      <c r="K145" s="581"/>
      <c r="L145" s="581"/>
      <c r="M145" s="582"/>
      <c r="N145" s="17"/>
      <c r="O145" s="154"/>
      <c r="P145" s="154"/>
      <c r="Q145" s="154"/>
      <c r="R145" s="154"/>
      <c r="S145" s="347"/>
      <c r="T145" s="154"/>
      <c r="U145" s="154"/>
      <c r="V145" s="154"/>
    </row>
    <row r="146" spans="1:22" ht="18.75" x14ac:dyDescent="0.25">
      <c r="A146" s="351"/>
      <c r="B146" s="93"/>
      <c r="C146" s="93"/>
      <c r="D146" s="93"/>
      <c r="E146" s="93"/>
      <c r="F146" s="93"/>
      <c r="G146" s="93"/>
      <c r="H146" s="93"/>
      <c r="I146" s="93"/>
      <c r="J146" s="93"/>
      <c r="K146" s="93"/>
      <c r="L146" s="352"/>
      <c r="M146" s="93"/>
      <c r="N146" s="93"/>
    </row>
    <row r="155" spans="1:22" x14ac:dyDescent="0.25">
      <c r="J155" s="434">
        <f>SUM(J47+J66+J86+J107)</f>
        <v>3358877</v>
      </c>
      <c r="K155" s="434">
        <f>K47+K66+K86+K107</f>
        <v>3350975</v>
      </c>
      <c r="L155" s="349">
        <f>K155/J155</f>
        <v>0.9976474279945351</v>
      </c>
    </row>
  </sheetData>
  <mergeCells count="262">
    <mergeCell ref="F138:G138"/>
    <mergeCell ref="D138:E138"/>
    <mergeCell ref="A13:V13"/>
    <mergeCell ref="A14:V14"/>
    <mergeCell ref="B15:U15"/>
    <mergeCell ref="A16:A18"/>
    <mergeCell ref="B16:D18"/>
    <mergeCell ref="E16:E18"/>
    <mergeCell ref="F16:G16"/>
    <mergeCell ref="H16:I16"/>
    <mergeCell ref="J16:L16"/>
    <mergeCell ref="M16:O16"/>
    <mergeCell ref="P16:Q16"/>
    <mergeCell ref="R16:S16"/>
    <mergeCell ref="T16:V18"/>
    <mergeCell ref="F17:F18"/>
    <mergeCell ref="B28:D28"/>
    <mergeCell ref="B29:D29"/>
    <mergeCell ref="A31:V31"/>
    <mergeCell ref="S17:S18"/>
    <mergeCell ref="B19:D19"/>
    <mergeCell ref="B20:D20"/>
    <mergeCell ref="B21:D21"/>
    <mergeCell ref="B22:D22"/>
    <mergeCell ref="A1:V1"/>
    <mergeCell ref="A3:V3"/>
    <mergeCell ref="A4:B4"/>
    <mergeCell ref="G4:V11"/>
    <mergeCell ref="A6:B6"/>
    <mergeCell ref="A7:B7"/>
    <mergeCell ref="A8:B8"/>
    <mergeCell ref="A10:B10"/>
    <mergeCell ref="A11:B11"/>
    <mergeCell ref="B23:D23"/>
    <mergeCell ref="M17:M18"/>
    <mergeCell ref="N17:N18"/>
    <mergeCell ref="O17:O18"/>
    <mergeCell ref="P17:P18"/>
    <mergeCell ref="Q17:Q18"/>
    <mergeCell ref="R17:R18"/>
    <mergeCell ref="G17:G18"/>
    <mergeCell ref="H17:H18"/>
    <mergeCell ref="I17:I18"/>
    <mergeCell ref="J17:J18"/>
    <mergeCell ref="K17:K18"/>
    <mergeCell ref="L17:L18"/>
    <mergeCell ref="B24:D24"/>
    <mergeCell ref="B25:D25"/>
    <mergeCell ref="B26:D26"/>
    <mergeCell ref="B32:U32"/>
    <mergeCell ref="A33:A35"/>
    <mergeCell ref="B33:D35"/>
    <mergeCell ref="E33:E35"/>
    <mergeCell ref="F33:G33"/>
    <mergeCell ref="H33:I33"/>
    <mergeCell ref="J33:L33"/>
    <mergeCell ref="M33:O33"/>
    <mergeCell ref="P33:Q33"/>
    <mergeCell ref="R33:S33"/>
    <mergeCell ref="O34:O35"/>
    <mergeCell ref="P34:P35"/>
    <mergeCell ref="Q34:Q35"/>
    <mergeCell ref="R34:R35"/>
    <mergeCell ref="S34:S35"/>
    <mergeCell ref="B36:D36"/>
    <mergeCell ref="T33:V35"/>
    <mergeCell ref="F34:F35"/>
    <mergeCell ref="G34:G35"/>
    <mergeCell ref="H34:H35"/>
    <mergeCell ref="I34:I35"/>
    <mergeCell ref="J34:J35"/>
    <mergeCell ref="K34:K35"/>
    <mergeCell ref="L34:L35"/>
    <mergeCell ref="M34:M35"/>
    <mergeCell ref="N34:N35"/>
    <mergeCell ref="A37:A38"/>
    <mergeCell ref="B37:D37"/>
    <mergeCell ref="B38:D38"/>
    <mergeCell ref="A40:A44"/>
    <mergeCell ref="B40:D40"/>
    <mergeCell ref="B41:D41"/>
    <mergeCell ref="B42:D42"/>
    <mergeCell ref="B43:D43"/>
    <mergeCell ref="B44:D44"/>
    <mergeCell ref="B45:D45"/>
    <mergeCell ref="B46:D46"/>
    <mergeCell ref="B47:D47"/>
    <mergeCell ref="B49:U49"/>
    <mergeCell ref="A50:A52"/>
    <mergeCell ref="B50:D52"/>
    <mergeCell ref="E50:E52"/>
    <mergeCell ref="F50:G50"/>
    <mergeCell ref="H50:I50"/>
    <mergeCell ref="J50:L50"/>
    <mergeCell ref="M50:O50"/>
    <mergeCell ref="P50:Q50"/>
    <mergeCell ref="R50:S50"/>
    <mergeCell ref="T50:V52"/>
    <mergeCell ref="F51:F52"/>
    <mergeCell ref="G51:G52"/>
    <mergeCell ref="H51:H52"/>
    <mergeCell ref="I51:I52"/>
    <mergeCell ref="J51:J52"/>
    <mergeCell ref="K51:K52"/>
    <mergeCell ref="B56:D56"/>
    <mergeCell ref="B57:D57"/>
    <mergeCell ref="B58:D58"/>
    <mergeCell ref="B59:D59"/>
    <mergeCell ref="A61:A62"/>
    <mergeCell ref="B61:D61"/>
    <mergeCell ref="B62:D62"/>
    <mergeCell ref="R51:R52"/>
    <mergeCell ref="S51:S52"/>
    <mergeCell ref="B53:D53"/>
    <mergeCell ref="A54:A55"/>
    <mergeCell ref="B54:D54"/>
    <mergeCell ref="B55:D55"/>
    <mergeCell ref="L51:L52"/>
    <mergeCell ref="M51:M52"/>
    <mergeCell ref="N51:N52"/>
    <mergeCell ref="O51:O52"/>
    <mergeCell ref="P51:P52"/>
    <mergeCell ref="Q51:Q52"/>
    <mergeCell ref="B63:D63"/>
    <mergeCell ref="B64:D64"/>
    <mergeCell ref="B65:D65"/>
    <mergeCell ref="B67:U67"/>
    <mergeCell ref="A68:A70"/>
    <mergeCell ref="B68:D70"/>
    <mergeCell ref="E68:E70"/>
    <mergeCell ref="F68:G68"/>
    <mergeCell ref="H68:I68"/>
    <mergeCell ref="J68:L68"/>
    <mergeCell ref="M68:O68"/>
    <mergeCell ref="P68:Q68"/>
    <mergeCell ref="R68:S68"/>
    <mergeCell ref="T68:V70"/>
    <mergeCell ref="F69:F70"/>
    <mergeCell ref="G69:G70"/>
    <mergeCell ref="H69:H70"/>
    <mergeCell ref="I69:I70"/>
    <mergeCell ref="J69:J70"/>
    <mergeCell ref="K69:K70"/>
    <mergeCell ref="R69:R70"/>
    <mergeCell ref="S69:S70"/>
    <mergeCell ref="M69:M70"/>
    <mergeCell ref="N69:N70"/>
    <mergeCell ref="B71:D71"/>
    <mergeCell ref="A72:A77"/>
    <mergeCell ref="B72:D72"/>
    <mergeCell ref="B73:D73"/>
    <mergeCell ref="B74:D74"/>
    <mergeCell ref="B75:D75"/>
    <mergeCell ref="B76:D76"/>
    <mergeCell ref="B77:D77"/>
    <mergeCell ref="L69:L70"/>
    <mergeCell ref="O69:O70"/>
    <mergeCell ref="P69:P70"/>
    <mergeCell ref="Q69:Q70"/>
    <mergeCell ref="B88:U88"/>
    <mergeCell ref="A89:A91"/>
    <mergeCell ref="B89:D91"/>
    <mergeCell ref="E89:E91"/>
    <mergeCell ref="F89:G89"/>
    <mergeCell ref="H89:I89"/>
    <mergeCell ref="B85:D85"/>
    <mergeCell ref="A79:A81"/>
    <mergeCell ref="B79:D79"/>
    <mergeCell ref="B81:D81"/>
    <mergeCell ref="B82:D82"/>
    <mergeCell ref="A83:A84"/>
    <mergeCell ref="B83:D83"/>
    <mergeCell ref="J89:L89"/>
    <mergeCell ref="M89:O89"/>
    <mergeCell ref="P89:Q89"/>
    <mergeCell ref="R89:S89"/>
    <mergeCell ref="T89:V91"/>
    <mergeCell ref="F90:F91"/>
    <mergeCell ref="G90:G91"/>
    <mergeCell ref="H90:H91"/>
    <mergeCell ref="I90:I91"/>
    <mergeCell ref="J90:J91"/>
    <mergeCell ref="B104:D104"/>
    <mergeCell ref="B105:D105"/>
    <mergeCell ref="Q90:Q91"/>
    <mergeCell ref="R90:R91"/>
    <mergeCell ref="S90:S91"/>
    <mergeCell ref="B92:D92"/>
    <mergeCell ref="B93:D93"/>
    <mergeCell ref="B94:D94"/>
    <mergeCell ref="B95:D95"/>
    <mergeCell ref="B97:D97"/>
    <mergeCell ref="K90:K91"/>
    <mergeCell ref="L90:L91"/>
    <mergeCell ref="M90:M91"/>
    <mergeCell ref="N90:N91"/>
    <mergeCell ref="O90:O91"/>
    <mergeCell ref="P90:P91"/>
    <mergeCell ref="B96:D96"/>
    <mergeCell ref="A93:A96"/>
    <mergeCell ref="D137:E137"/>
    <mergeCell ref="F137:G137"/>
    <mergeCell ref="I144:M145"/>
    <mergeCell ref="A145:E145"/>
    <mergeCell ref="B106:D106"/>
    <mergeCell ref="D134:E134"/>
    <mergeCell ref="F134:G134"/>
    <mergeCell ref="D135:E135"/>
    <mergeCell ref="F135:G135"/>
    <mergeCell ref="D136:E136"/>
    <mergeCell ref="F136:G136"/>
    <mergeCell ref="A131:G131"/>
    <mergeCell ref="D132:E132"/>
    <mergeCell ref="F132:G132"/>
    <mergeCell ref="D133:E133"/>
    <mergeCell ref="F133:G133"/>
    <mergeCell ref="B98:D98"/>
    <mergeCell ref="B100:D100"/>
    <mergeCell ref="B103:D103"/>
    <mergeCell ref="A100:A103"/>
    <mergeCell ref="F139:G139"/>
    <mergeCell ref="A139:E139"/>
    <mergeCell ref="B109:U109"/>
    <mergeCell ref="A110:A112"/>
    <mergeCell ref="B110:D112"/>
    <mergeCell ref="E110:E112"/>
    <mergeCell ref="F110:G110"/>
    <mergeCell ref="H110:I110"/>
    <mergeCell ref="J110:L110"/>
    <mergeCell ref="M110:O110"/>
    <mergeCell ref="P110:Q110"/>
    <mergeCell ref="R110:S110"/>
    <mergeCell ref="T110:V112"/>
    <mergeCell ref="F111:F112"/>
    <mergeCell ref="G111:G112"/>
    <mergeCell ref="H111:H112"/>
    <mergeCell ref="I111:I112"/>
    <mergeCell ref="J111:J112"/>
    <mergeCell ref="K111:K112"/>
    <mergeCell ref="L111:L112"/>
    <mergeCell ref="M111:M112"/>
    <mergeCell ref="N111:N112"/>
    <mergeCell ref="O111:O112"/>
    <mergeCell ref="P111:P112"/>
    <mergeCell ref="Q111:Q112"/>
    <mergeCell ref="R111:R112"/>
    <mergeCell ref="S111:S112"/>
    <mergeCell ref="B126:D126"/>
    <mergeCell ref="B127:D127"/>
    <mergeCell ref="B128:D128"/>
    <mergeCell ref="B113:D113"/>
    <mergeCell ref="A114:A118"/>
    <mergeCell ref="B114:D114"/>
    <mergeCell ref="B115:D115"/>
    <mergeCell ref="B117:D117"/>
    <mergeCell ref="B118:D118"/>
    <mergeCell ref="B119:D119"/>
    <mergeCell ref="B120:D120"/>
    <mergeCell ref="A122:A125"/>
    <mergeCell ref="B122:D122"/>
    <mergeCell ref="B125:D125"/>
    <mergeCell ref="B116:D116"/>
  </mergeCells>
  <printOptions horizontalCentered="1"/>
  <pageMargins left="0.23622047244094491" right="0.23622047244094491" top="0.74803149606299213" bottom="0.74803149606299213" header="0.31496062992125984" footer="0.31496062992125984"/>
  <pageSetup paperSize="140" scale="25" fitToHeight="3" orientation="landscape" r:id="rId1"/>
  <rowBreaks count="3" manualBreakCount="3">
    <brk id="48" max="21" man="1"/>
    <brk id="86" max="21" man="1"/>
    <brk id="129" max="21" man="1"/>
  </rowBreaks>
  <ignoredErrors>
    <ignoredError sqref="L86 L129 O12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view="pageBreakPreview" topLeftCell="A7" zoomScale="80" zoomScaleNormal="75" zoomScaleSheetLayoutView="80" zoomScalePageLayoutView="55" workbookViewId="0">
      <selection activeCell="B25" sqref="B25:C25"/>
    </sheetView>
  </sheetViews>
  <sheetFormatPr baseColWidth="10" defaultRowHeight="18.75" x14ac:dyDescent="0.3"/>
  <cols>
    <col min="1" max="1" width="23.140625" style="3" customWidth="1"/>
    <col min="2" max="2" width="16.42578125" style="1" customWidth="1"/>
    <col min="3" max="3" width="20.7109375" style="1" customWidth="1"/>
    <col min="4" max="4" width="33.85546875" style="4" customWidth="1"/>
    <col min="5" max="5" width="19.28515625" style="2" customWidth="1"/>
    <col min="6" max="6" width="16.140625" style="2" customWidth="1"/>
    <col min="7" max="7" width="14.42578125" style="2" customWidth="1"/>
    <col min="8" max="8" width="16.140625" style="14" customWidth="1"/>
    <col min="9" max="9" width="19.85546875" style="2" customWidth="1"/>
    <col min="10" max="10" width="19.85546875" style="14" customWidth="1"/>
    <col min="11" max="11" width="19.28515625" style="2" customWidth="1"/>
    <col min="12" max="12" width="20" style="1" customWidth="1"/>
    <col min="13" max="13" width="19.28515625" style="1" customWidth="1"/>
    <col min="14" max="14" width="20.42578125" style="1" customWidth="1"/>
    <col min="15" max="15" width="18.28515625" style="1" customWidth="1"/>
    <col min="16" max="16" width="24.7109375" style="1" customWidth="1"/>
    <col min="17" max="17" width="1.140625" style="1" customWidth="1"/>
    <col min="18" max="18" width="3.140625" style="1" customWidth="1"/>
    <col min="19" max="23" width="11.42578125" style="1"/>
    <col min="24" max="24" width="15.42578125" style="1" bestFit="1" customWidth="1"/>
    <col min="25" max="16384" width="11.42578125" style="1"/>
  </cols>
  <sheetData>
    <row r="1" spans="1:17" ht="19.5" thickBot="1" x14ac:dyDescent="0.35"/>
    <row r="2" spans="1:17" ht="46.5" customHeight="1" thickBot="1" x14ac:dyDescent="0.75">
      <c r="A2" s="754" t="s">
        <v>87</v>
      </c>
      <c r="B2" s="755"/>
      <c r="C2" s="755"/>
      <c r="D2" s="755"/>
      <c r="E2" s="755"/>
      <c r="F2" s="755"/>
      <c r="G2" s="755"/>
      <c r="H2" s="755"/>
      <c r="I2" s="755"/>
      <c r="J2" s="755"/>
      <c r="K2" s="755"/>
      <c r="L2" s="755"/>
      <c r="M2" s="755"/>
      <c r="N2" s="755"/>
      <c r="O2" s="755"/>
      <c r="P2" s="756"/>
    </row>
    <row r="3" spans="1:17" s="5" customFormat="1" ht="13.5" customHeight="1" thickBot="1" x14ac:dyDescent="0.75">
      <c r="A3" s="115"/>
      <c r="B3" s="116"/>
      <c r="C3" s="116"/>
      <c r="D3" s="116"/>
      <c r="E3" s="116"/>
      <c r="F3" s="116"/>
      <c r="G3" s="116"/>
      <c r="H3" s="116"/>
      <c r="I3" s="116"/>
      <c r="J3" s="116"/>
      <c r="K3" s="116"/>
      <c r="L3" s="116"/>
      <c r="M3" s="116"/>
      <c r="N3" s="116"/>
      <c r="O3" s="116"/>
      <c r="P3" s="117"/>
    </row>
    <row r="4" spans="1:17" s="5" customFormat="1" ht="7.5" customHeight="1" thickBot="1" x14ac:dyDescent="0.35">
      <c r="A4" s="757"/>
      <c r="B4" s="758"/>
      <c r="C4" s="758"/>
      <c r="D4" s="758"/>
      <c r="E4" s="758"/>
      <c r="F4" s="758"/>
      <c r="G4" s="758"/>
      <c r="H4" s="758"/>
      <c r="I4" s="758"/>
      <c r="J4" s="758"/>
      <c r="K4" s="758"/>
      <c r="L4" s="758"/>
      <c r="M4" s="758"/>
      <c r="N4" s="758"/>
      <c r="O4" s="758"/>
      <c r="P4" s="759"/>
    </row>
    <row r="5" spans="1:17" ht="39.75" thickBot="1" x14ac:dyDescent="0.65">
      <c r="A5" s="760" t="s">
        <v>22</v>
      </c>
      <c r="B5" s="761"/>
      <c r="C5" s="761"/>
      <c r="D5" s="761"/>
      <c r="E5" s="761"/>
      <c r="F5" s="761"/>
      <c r="G5" s="761"/>
      <c r="H5" s="761"/>
      <c r="I5" s="761"/>
      <c r="J5" s="761"/>
      <c r="K5" s="761"/>
      <c r="L5" s="761"/>
      <c r="M5" s="761"/>
      <c r="N5" s="761"/>
      <c r="O5" s="761"/>
      <c r="P5" s="762"/>
    </row>
    <row r="6" spans="1:17" ht="8.25" customHeight="1" thickBot="1" x14ac:dyDescent="0.4">
      <c r="A6" s="763"/>
      <c r="B6" s="764"/>
      <c r="C6" s="764"/>
      <c r="D6" s="764"/>
      <c r="E6" s="764"/>
      <c r="F6" s="764"/>
      <c r="G6" s="764"/>
      <c r="H6" s="764"/>
      <c r="I6" s="764"/>
      <c r="J6" s="764"/>
      <c r="K6" s="764"/>
      <c r="L6" s="764"/>
      <c r="M6" s="764"/>
      <c r="N6" s="764"/>
      <c r="O6" s="764"/>
      <c r="P6" s="765"/>
    </row>
    <row r="7" spans="1:17" s="5" customFormat="1" ht="8.25" customHeight="1" thickBot="1" x14ac:dyDescent="0.4">
      <c r="A7" s="118"/>
      <c r="B7" s="118"/>
      <c r="C7" s="118" t="s">
        <v>88</v>
      </c>
      <c r="D7" s="118"/>
      <c r="E7" s="118"/>
      <c r="F7" s="118"/>
      <c r="G7" s="118"/>
      <c r="H7" s="118"/>
      <c r="I7" s="118"/>
      <c r="J7" s="118"/>
      <c r="K7" s="118"/>
      <c r="L7" s="118"/>
      <c r="M7" s="118"/>
      <c r="N7" s="118"/>
      <c r="O7" s="118"/>
      <c r="P7" s="118"/>
    </row>
    <row r="8" spans="1:17" ht="18.75" customHeight="1" x14ac:dyDescent="0.35">
      <c r="A8" s="766" t="s">
        <v>1</v>
      </c>
      <c r="B8" s="767"/>
      <c r="C8" s="768">
        <v>2023</v>
      </c>
      <c r="D8" s="769"/>
      <c r="E8" s="770" t="s">
        <v>8</v>
      </c>
      <c r="F8" s="771"/>
      <c r="G8" s="771"/>
      <c r="H8" s="771"/>
      <c r="I8" s="771"/>
      <c r="J8" s="771"/>
      <c r="K8" s="771"/>
      <c r="L8" s="771"/>
      <c r="M8" s="771"/>
      <c r="N8" s="771"/>
      <c r="O8" s="771"/>
      <c r="P8" s="772"/>
      <c r="Q8" s="21"/>
    </row>
    <row r="9" spans="1:17" ht="18.75" customHeight="1" x14ac:dyDescent="0.35">
      <c r="A9" s="119"/>
      <c r="B9" s="120" t="s">
        <v>20</v>
      </c>
      <c r="C9" s="779" t="s">
        <v>202</v>
      </c>
      <c r="D9" s="780"/>
      <c r="E9" s="773"/>
      <c r="F9" s="774"/>
      <c r="G9" s="774"/>
      <c r="H9" s="774"/>
      <c r="I9" s="774"/>
      <c r="J9" s="774"/>
      <c r="K9" s="774"/>
      <c r="L9" s="774"/>
      <c r="M9" s="774"/>
      <c r="N9" s="774"/>
      <c r="O9" s="774"/>
      <c r="P9" s="775"/>
      <c r="Q9" s="21"/>
    </row>
    <row r="10" spans="1:17" ht="23.25" x14ac:dyDescent="0.35">
      <c r="A10" s="781" t="s">
        <v>3</v>
      </c>
      <c r="B10" s="782"/>
      <c r="C10" s="779" t="s">
        <v>102</v>
      </c>
      <c r="D10" s="780"/>
      <c r="E10" s="773"/>
      <c r="F10" s="774"/>
      <c r="G10" s="774"/>
      <c r="H10" s="774"/>
      <c r="I10" s="774"/>
      <c r="J10" s="774"/>
      <c r="K10" s="774"/>
      <c r="L10" s="774"/>
      <c r="M10" s="774"/>
      <c r="N10" s="774"/>
      <c r="O10" s="774"/>
      <c r="P10" s="775"/>
      <c r="Q10" s="21"/>
    </row>
    <row r="11" spans="1:17" ht="23.25" x14ac:dyDescent="0.35">
      <c r="A11" s="781" t="s">
        <v>2</v>
      </c>
      <c r="B11" s="782"/>
      <c r="C11" s="779" t="s">
        <v>89</v>
      </c>
      <c r="D11" s="780"/>
      <c r="E11" s="773"/>
      <c r="F11" s="774"/>
      <c r="G11" s="774"/>
      <c r="H11" s="774"/>
      <c r="I11" s="774"/>
      <c r="J11" s="774"/>
      <c r="K11" s="774"/>
      <c r="L11" s="774"/>
      <c r="M11" s="774"/>
      <c r="N11" s="774"/>
      <c r="O11" s="774"/>
      <c r="P11" s="775"/>
      <c r="Q11" s="21"/>
    </row>
    <row r="12" spans="1:17" s="5" customFormat="1" ht="24.75" customHeight="1" x14ac:dyDescent="0.3">
      <c r="A12" s="783" t="s">
        <v>4</v>
      </c>
      <c r="B12" s="784"/>
      <c r="C12" s="779" t="s">
        <v>90</v>
      </c>
      <c r="D12" s="780"/>
      <c r="E12" s="773"/>
      <c r="F12" s="774"/>
      <c r="G12" s="774"/>
      <c r="H12" s="774"/>
      <c r="I12" s="774"/>
      <c r="J12" s="774"/>
      <c r="K12" s="774"/>
      <c r="L12" s="774"/>
      <c r="M12" s="774"/>
      <c r="N12" s="774"/>
      <c r="O12" s="774"/>
      <c r="P12" s="775"/>
      <c r="Q12" s="21"/>
    </row>
    <row r="13" spans="1:17" s="5" customFormat="1" ht="21" customHeight="1" thickBot="1" x14ac:dyDescent="0.35">
      <c r="A13" s="121"/>
      <c r="B13" s="122" t="s">
        <v>13</v>
      </c>
      <c r="C13" s="779" t="s">
        <v>91</v>
      </c>
      <c r="D13" s="780"/>
      <c r="E13" s="773"/>
      <c r="F13" s="774"/>
      <c r="G13" s="774"/>
      <c r="H13" s="774"/>
      <c r="I13" s="774"/>
      <c r="J13" s="774"/>
      <c r="K13" s="774"/>
      <c r="L13" s="774"/>
      <c r="M13" s="774"/>
      <c r="N13" s="774"/>
      <c r="O13" s="774"/>
      <c r="P13" s="775"/>
      <c r="Q13" s="21"/>
    </row>
    <row r="14" spans="1:17" s="5" customFormat="1" ht="21" customHeight="1" x14ac:dyDescent="0.3">
      <c r="A14" s="112"/>
      <c r="B14" s="112"/>
      <c r="C14" s="79"/>
      <c r="D14" s="9"/>
      <c r="E14" s="773"/>
      <c r="F14" s="774"/>
      <c r="G14" s="774"/>
      <c r="H14" s="774"/>
      <c r="I14" s="774"/>
      <c r="J14" s="774"/>
      <c r="K14" s="774"/>
      <c r="L14" s="774"/>
      <c r="M14" s="774"/>
      <c r="N14" s="774"/>
      <c r="O14" s="774"/>
      <c r="P14" s="775"/>
      <c r="Q14" s="21"/>
    </row>
    <row r="15" spans="1:17" s="5" customFormat="1" ht="58.5" customHeight="1" thickBot="1" x14ac:dyDescent="0.35">
      <c r="A15" s="112"/>
      <c r="B15" s="112"/>
      <c r="C15" s="11"/>
      <c r="D15" s="9"/>
      <c r="E15" s="776"/>
      <c r="F15" s="777"/>
      <c r="G15" s="777"/>
      <c r="H15" s="777"/>
      <c r="I15" s="777"/>
      <c r="J15" s="777"/>
      <c r="K15" s="777"/>
      <c r="L15" s="777"/>
      <c r="M15" s="777"/>
      <c r="N15" s="777"/>
      <c r="O15" s="777"/>
      <c r="P15" s="778"/>
      <c r="Q15" s="21"/>
    </row>
    <row r="16" spans="1:17" s="5" customFormat="1" ht="15" customHeight="1" thickBot="1" x14ac:dyDescent="0.35">
      <c r="A16" s="112"/>
      <c r="B16" s="112"/>
      <c r="C16" s="11"/>
      <c r="D16" s="9"/>
      <c r="E16" s="123"/>
      <c r="F16" s="123"/>
      <c r="G16" s="123"/>
      <c r="H16" s="123"/>
      <c r="I16" s="123"/>
      <c r="J16" s="123"/>
      <c r="K16" s="123"/>
      <c r="L16" s="123"/>
      <c r="M16" s="123"/>
      <c r="N16" s="123"/>
      <c r="O16" s="123"/>
      <c r="P16" s="123"/>
      <c r="Q16" s="21"/>
    </row>
    <row r="17" spans="1:16" s="5" customFormat="1" ht="7.5" customHeight="1" thickBot="1" x14ac:dyDescent="0.35">
      <c r="A17" s="757"/>
      <c r="B17" s="758"/>
      <c r="C17" s="758"/>
      <c r="D17" s="758"/>
      <c r="E17" s="758"/>
      <c r="F17" s="758"/>
      <c r="G17" s="758"/>
      <c r="H17" s="758"/>
      <c r="I17" s="758"/>
      <c r="J17" s="758"/>
      <c r="K17" s="758"/>
      <c r="L17" s="758"/>
      <c r="M17" s="758"/>
      <c r="N17" s="758"/>
      <c r="O17" s="758"/>
      <c r="P17" s="759"/>
    </row>
    <row r="18" spans="1:16" ht="39.75" thickBot="1" x14ac:dyDescent="0.65">
      <c r="A18" s="760" t="s">
        <v>86</v>
      </c>
      <c r="B18" s="761"/>
      <c r="C18" s="761"/>
      <c r="D18" s="761"/>
      <c r="E18" s="761"/>
      <c r="F18" s="761"/>
      <c r="G18" s="761"/>
      <c r="H18" s="761"/>
      <c r="I18" s="761"/>
      <c r="J18" s="761"/>
      <c r="K18" s="761"/>
      <c r="L18" s="761"/>
      <c r="M18" s="761"/>
      <c r="N18" s="761"/>
      <c r="O18" s="761"/>
      <c r="P18" s="762"/>
    </row>
    <row r="19" spans="1:16" ht="8.25" customHeight="1" x14ac:dyDescent="0.35">
      <c r="A19" s="797"/>
      <c r="B19" s="798"/>
      <c r="C19" s="798"/>
      <c r="D19" s="798"/>
      <c r="E19" s="798"/>
      <c r="F19" s="798"/>
      <c r="G19" s="798"/>
      <c r="H19" s="798"/>
      <c r="I19" s="798"/>
      <c r="J19" s="798"/>
      <c r="K19" s="798"/>
      <c r="L19" s="798"/>
      <c r="M19" s="798"/>
      <c r="N19" s="798"/>
      <c r="O19" s="798"/>
      <c r="P19" s="799"/>
    </row>
    <row r="20" spans="1:16" ht="56.25" customHeight="1" thickBot="1" x14ac:dyDescent="0.4">
      <c r="A20" s="124"/>
      <c r="B20" s="124"/>
      <c r="C20" s="124"/>
      <c r="D20" s="125"/>
      <c r="E20" s="38"/>
      <c r="F20" s="111"/>
      <c r="G20" s="111"/>
      <c r="H20" s="46"/>
      <c r="I20" s="111"/>
      <c r="J20" s="46"/>
      <c r="K20" s="111"/>
      <c r="L20" s="37"/>
      <c r="M20" s="37"/>
      <c r="N20" s="37"/>
      <c r="O20" s="37"/>
      <c r="P20" s="37"/>
    </row>
    <row r="21" spans="1:16" ht="98.25" customHeight="1" thickBot="1" x14ac:dyDescent="0.35">
      <c r="A21" s="126" t="s">
        <v>57</v>
      </c>
      <c r="B21" s="746" t="s">
        <v>58</v>
      </c>
      <c r="C21" s="800"/>
      <c r="D21" s="746" t="s">
        <v>59</v>
      </c>
      <c r="E21" s="747"/>
      <c r="F21" s="747"/>
      <c r="G21" s="747"/>
      <c r="H21" s="747"/>
      <c r="I21" s="127" t="s">
        <v>60</v>
      </c>
      <c r="J21" s="129" t="s">
        <v>61</v>
      </c>
      <c r="K21" s="129" t="s">
        <v>71</v>
      </c>
      <c r="L21" s="163" t="s">
        <v>72</v>
      </c>
      <c r="M21" s="163" t="s">
        <v>74</v>
      </c>
      <c r="N21" s="130" t="s">
        <v>73</v>
      </c>
      <c r="O21" s="801" t="s">
        <v>62</v>
      </c>
      <c r="P21" s="802"/>
    </row>
    <row r="22" spans="1:16" ht="97.5" customHeight="1" x14ac:dyDescent="0.35">
      <c r="A22" s="413" t="s">
        <v>92</v>
      </c>
      <c r="B22" s="748" t="s">
        <v>149</v>
      </c>
      <c r="C22" s="749"/>
      <c r="D22" s="750" t="s">
        <v>148</v>
      </c>
      <c r="E22" s="751"/>
      <c r="F22" s="751"/>
      <c r="G22" s="751"/>
      <c r="H22" s="752"/>
      <c r="I22" s="416">
        <v>14411237</v>
      </c>
      <c r="J22" s="414"/>
      <c r="K22" s="415">
        <v>44440</v>
      </c>
      <c r="L22" s="415">
        <v>45046</v>
      </c>
      <c r="M22" s="433">
        <v>1</v>
      </c>
      <c r="N22" s="433">
        <v>0.93899999999999995</v>
      </c>
      <c r="O22" s="753"/>
      <c r="P22" s="753"/>
    </row>
    <row r="23" spans="1:16" ht="97.5" customHeight="1" x14ac:dyDescent="0.3">
      <c r="A23" s="413" t="s">
        <v>92</v>
      </c>
      <c r="B23" s="748" t="s">
        <v>149</v>
      </c>
      <c r="C23" s="749"/>
      <c r="D23" s="750" t="s">
        <v>152</v>
      </c>
      <c r="E23" s="751"/>
      <c r="F23" s="751"/>
      <c r="G23" s="751"/>
      <c r="H23" s="752"/>
      <c r="I23" s="416">
        <v>15807525</v>
      </c>
      <c r="J23" s="128"/>
      <c r="K23" s="415">
        <v>44817</v>
      </c>
      <c r="L23" s="415">
        <v>44958</v>
      </c>
      <c r="M23" s="433">
        <v>1</v>
      </c>
      <c r="N23" s="433">
        <v>1</v>
      </c>
      <c r="O23" s="796" t="s">
        <v>200</v>
      </c>
      <c r="P23" s="796"/>
    </row>
    <row r="24" spans="1:16" ht="120" customHeight="1" x14ac:dyDescent="0.35">
      <c r="A24" s="413" t="s">
        <v>100</v>
      </c>
      <c r="B24" s="748" t="s">
        <v>151</v>
      </c>
      <c r="C24" s="749"/>
      <c r="D24" s="750" t="s">
        <v>150</v>
      </c>
      <c r="E24" s="751"/>
      <c r="F24" s="751"/>
      <c r="G24" s="751"/>
      <c r="H24" s="752"/>
      <c r="I24" s="416">
        <v>14445778</v>
      </c>
      <c r="J24" s="128"/>
      <c r="K24" s="415">
        <v>44477</v>
      </c>
      <c r="L24" s="415">
        <v>44729</v>
      </c>
      <c r="M24" s="433">
        <v>1</v>
      </c>
      <c r="N24" s="433">
        <v>1</v>
      </c>
      <c r="O24" s="795"/>
      <c r="P24" s="795"/>
    </row>
    <row r="25" spans="1:16" ht="127.5" customHeight="1" x14ac:dyDescent="0.3">
      <c r="A25" s="413" t="s">
        <v>100</v>
      </c>
      <c r="B25" s="748" t="s">
        <v>151</v>
      </c>
      <c r="C25" s="749"/>
      <c r="D25" s="750" t="s">
        <v>195</v>
      </c>
      <c r="E25" s="751"/>
      <c r="F25" s="751"/>
      <c r="G25" s="751"/>
      <c r="H25" s="752"/>
      <c r="I25" s="416">
        <v>18597912</v>
      </c>
      <c r="J25" s="128"/>
      <c r="K25" s="415"/>
      <c r="L25" s="415"/>
      <c r="M25" s="433">
        <v>0</v>
      </c>
      <c r="N25" s="433">
        <v>0</v>
      </c>
      <c r="O25" s="597" t="s">
        <v>199</v>
      </c>
      <c r="P25" s="597"/>
    </row>
    <row r="26" spans="1:16" ht="53.25" customHeight="1" x14ac:dyDescent="0.3">
      <c r="A26" s="793" t="s">
        <v>92</v>
      </c>
      <c r="B26" s="791" t="s">
        <v>108</v>
      </c>
      <c r="C26" s="792"/>
      <c r="D26" s="785" t="s">
        <v>197</v>
      </c>
      <c r="E26" s="786"/>
      <c r="F26" s="786"/>
      <c r="G26" s="786"/>
      <c r="H26" s="787"/>
      <c r="I26" s="416">
        <v>19300697</v>
      </c>
      <c r="J26" s="128"/>
      <c r="K26" s="415">
        <v>45085</v>
      </c>
      <c r="L26" s="415">
        <v>45169</v>
      </c>
      <c r="M26" s="433">
        <v>0</v>
      </c>
      <c r="N26" s="433">
        <v>0</v>
      </c>
      <c r="O26" s="557" t="s">
        <v>203</v>
      </c>
      <c r="P26" s="562"/>
    </row>
    <row r="27" spans="1:16" ht="53.25" customHeight="1" x14ac:dyDescent="0.3">
      <c r="A27" s="794"/>
      <c r="B27" s="748"/>
      <c r="C27" s="749"/>
      <c r="D27" s="788"/>
      <c r="E27" s="789"/>
      <c r="F27" s="789"/>
      <c r="G27" s="789"/>
      <c r="H27" s="790"/>
      <c r="I27" s="416">
        <v>19300697</v>
      </c>
      <c r="J27" s="128"/>
      <c r="K27" s="415">
        <v>45086</v>
      </c>
      <c r="L27" s="415">
        <v>45169</v>
      </c>
      <c r="M27" s="433">
        <v>0</v>
      </c>
      <c r="N27" s="433">
        <v>0</v>
      </c>
      <c r="O27" s="557" t="s">
        <v>204</v>
      </c>
      <c r="P27" s="562"/>
    </row>
    <row r="28" spans="1:16" ht="56.25" customHeight="1" x14ac:dyDescent="0.35">
      <c r="A28" s="124"/>
      <c r="B28" s="124"/>
      <c r="C28" s="124"/>
      <c r="D28" s="125"/>
      <c r="E28" s="38"/>
      <c r="F28" s="111"/>
      <c r="G28" s="111"/>
      <c r="H28" s="46"/>
      <c r="I28" s="111"/>
      <c r="J28" s="46"/>
      <c r="K28" s="111"/>
      <c r="L28" s="37"/>
      <c r="M28" s="37"/>
      <c r="N28" s="37"/>
      <c r="O28" s="37"/>
      <c r="P28" s="37"/>
    </row>
    <row r="29" spans="1:16" ht="56.25" customHeight="1" x14ac:dyDescent="0.3">
      <c r="A29" s="1"/>
    </row>
    <row r="30" spans="1:16" ht="56.25" customHeight="1" x14ac:dyDescent="0.3">
      <c r="B30" s="66"/>
      <c r="C30" s="19"/>
      <c r="D30" s="19"/>
      <c r="E30" s="19"/>
      <c r="F30" s="20"/>
      <c r="G30" s="1"/>
      <c r="H30" s="1"/>
      <c r="I30" s="1"/>
      <c r="J30" s="66"/>
      <c r="K30" s="19"/>
      <c r="L30" s="19"/>
      <c r="M30" s="19"/>
      <c r="N30" s="19"/>
      <c r="O30" s="20"/>
    </row>
    <row r="31" spans="1:16" ht="56.25" customHeight="1" x14ac:dyDescent="0.3">
      <c r="B31" s="580" t="s">
        <v>16</v>
      </c>
      <c r="C31" s="581"/>
      <c r="D31" s="581"/>
      <c r="E31" s="581"/>
      <c r="F31" s="582"/>
      <c r="J31" s="580" t="s">
        <v>17</v>
      </c>
      <c r="K31" s="581"/>
      <c r="L31" s="581"/>
      <c r="M31" s="581"/>
      <c r="N31" s="581"/>
      <c r="O31" s="582"/>
    </row>
  </sheetData>
  <mergeCells count="40">
    <mergeCell ref="B26:C27"/>
    <mergeCell ref="A26:A27"/>
    <mergeCell ref="A17:P17"/>
    <mergeCell ref="O24:P24"/>
    <mergeCell ref="O23:P23"/>
    <mergeCell ref="A18:P18"/>
    <mergeCell ref="A19:P19"/>
    <mergeCell ref="B21:C21"/>
    <mergeCell ref="O21:P21"/>
    <mergeCell ref="A2:P2"/>
    <mergeCell ref="A4:P4"/>
    <mergeCell ref="A5:P5"/>
    <mergeCell ref="A6:P6"/>
    <mergeCell ref="A8:B8"/>
    <mergeCell ref="C8:D8"/>
    <mergeCell ref="E8:P15"/>
    <mergeCell ref="C9:D9"/>
    <mergeCell ref="A10:B10"/>
    <mergeCell ref="C10:D10"/>
    <mergeCell ref="A11:B11"/>
    <mergeCell ref="C11:D11"/>
    <mergeCell ref="A12:B12"/>
    <mergeCell ref="C12:D12"/>
    <mergeCell ref="C13:D13"/>
    <mergeCell ref="B31:F31"/>
    <mergeCell ref="J31:O31"/>
    <mergeCell ref="D21:H21"/>
    <mergeCell ref="B22:C22"/>
    <mergeCell ref="D22:H22"/>
    <mergeCell ref="B24:C24"/>
    <mergeCell ref="D24:H24"/>
    <mergeCell ref="B25:C25"/>
    <mergeCell ref="O27:P27"/>
    <mergeCell ref="O25:P25"/>
    <mergeCell ref="D25:H25"/>
    <mergeCell ref="B23:C23"/>
    <mergeCell ref="D23:H23"/>
    <mergeCell ref="O22:P22"/>
    <mergeCell ref="O26:P26"/>
    <mergeCell ref="D26:H27"/>
  </mergeCells>
  <printOptions horizontalCentered="1"/>
  <pageMargins left="0.39370078740157483" right="0.11811023622047245" top="0.74803149606299213" bottom="0.74803149606299213" header="0.31496062992125984" footer="0.31496062992125984"/>
  <pageSetup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tabSelected="1" view="pageBreakPreview" topLeftCell="A34" zoomScale="80" zoomScaleNormal="100" zoomScaleSheetLayoutView="80" workbookViewId="0">
      <selection activeCell="B43" sqref="B43"/>
    </sheetView>
  </sheetViews>
  <sheetFormatPr baseColWidth="10" defaultRowHeight="15" x14ac:dyDescent="0.25"/>
  <cols>
    <col min="1" max="1" width="18.5703125" customWidth="1"/>
    <col min="2" max="2" width="63.7109375" customWidth="1"/>
    <col min="3" max="3" width="16" style="450" customWidth="1"/>
    <col min="4" max="4" width="17.85546875" style="417" bestFit="1" customWidth="1"/>
    <col min="5" max="5" width="27.28515625" customWidth="1"/>
    <col min="14" max="14" width="27.140625" customWidth="1"/>
  </cols>
  <sheetData>
    <row r="1" spans="1:10" x14ac:dyDescent="0.25">
      <c r="A1" s="803" t="s">
        <v>175</v>
      </c>
      <c r="B1" s="803"/>
      <c r="C1" s="803"/>
      <c r="D1" s="803"/>
      <c r="E1" s="803"/>
      <c r="F1" s="803"/>
    </row>
    <row r="2" spans="1:10" x14ac:dyDescent="0.25">
      <c r="C2" s="450" t="s">
        <v>176</v>
      </c>
      <c r="D2" t="s">
        <v>174</v>
      </c>
    </row>
    <row r="3" spans="1:10" ht="18.75" customHeight="1" x14ac:dyDescent="0.25">
      <c r="B3" s="480" t="s">
        <v>98</v>
      </c>
      <c r="C3" s="451"/>
      <c r="D3" s="424"/>
    </row>
    <row r="4" spans="1:10" ht="18.75" x14ac:dyDescent="0.25">
      <c r="A4">
        <v>11</v>
      </c>
      <c r="B4" s="422" t="s">
        <v>153</v>
      </c>
      <c r="C4" s="469">
        <v>23397470</v>
      </c>
      <c r="D4" s="442">
        <f>3938342.5+910000+1398970+1539984+10810098.49+3771216.25+840000</f>
        <v>23208611.240000002</v>
      </c>
    </row>
    <row r="5" spans="1:10" ht="15" customHeight="1" x14ac:dyDescent="0.25">
      <c r="A5">
        <v>12</v>
      </c>
      <c r="B5" s="422" t="s">
        <v>153</v>
      </c>
      <c r="C5" s="469">
        <v>223702530</v>
      </c>
      <c r="D5" s="425">
        <f>47052462.62+7209509.2+13300766.95+14320340.25+44799825.44+33166628.4+17510623.3</f>
        <v>177360156.16</v>
      </c>
    </row>
    <row r="6" spans="1:10" ht="15" customHeight="1" x14ac:dyDescent="0.25">
      <c r="A6">
        <v>1</v>
      </c>
      <c r="B6" s="422" t="s">
        <v>170</v>
      </c>
      <c r="C6" s="469">
        <v>3370250</v>
      </c>
      <c r="D6" s="425">
        <f>141000+142000+275300+164000+173870.97+137500+166741.94</f>
        <v>1200412.9099999999</v>
      </c>
    </row>
    <row r="7" spans="1:10" ht="15" customHeight="1" x14ac:dyDescent="0.25">
      <c r="A7">
        <v>1</v>
      </c>
      <c r="B7" s="422" t="s">
        <v>154</v>
      </c>
      <c r="C7" s="469">
        <v>8984750</v>
      </c>
      <c r="D7" s="425">
        <f>930000+540000+1020000+30000+1230000+960000+30000+1385000+1250000</f>
        <v>7375000</v>
      </c>
      <c r="E7">
        <v>460250</v>
      </c>
      <c r="J7">
        <f>C5/70000</f>
        <v>3195.7504285714285</v>
      </c>
    </row>
    <row r="8" spans="1:10" ht="15" customHeight="1" x14ac:dyDescent="0.25">
      <c r="B8" s="423"/>
      <c r="C8" s="452">
        <f>SUM(C4:C7)</f>
        <v>259455000</v>
      </c>
      <c r="D8" s="432">
        <f>SUM(D4:D7)</f>
        <v>209144180.31</v>
      </c>
    </row>
    <row r="9" spans="1:10" ht="6" customHeight="1" x14ac:dyDescent="0.25"/>
    <row r="10" spans="1:10" ht="18.75" x14ac:dyDescent="0.25">
      <c r="B10" s="481" t="s">
        <v>144</v>
      </c>
      <c r="C10" s="453"/>
      <c r="D10" s="426"/>
    </row>
    <row r="11" spans="1:10" x14ac:dyDescent="0.25">
      <c r="A11">
        <v>11</v>
      </c>
      <c r="B11" s="422" t="s">
        <v>155</v>
      </c>
      <c r="C11" s="469">
        <v>64445000</v>
      </c>
      <c r="D11" s="425">
        <f>6120000+12735000+5820000+5830000+29035000</f>
        <v>59540000</v>
      </c>
    </row>
    <row r="12" spans="1:10" x14ac:dyDescent="0.25">
      <c r="B12" s="479" t="s">
        <v>187</v>
      </c>
      <c r="C12" s="469">
        <v>5014470</v>
      </c>
      <c r="D12" s="425">
        <v>4774140</v>
      </c>
      <c r="F12">
        <v>4774140</v>
      </c>
    </row>
    <row r="13" spans="1:10" x14ac:dyDescent="0.25">
      <c r="A13">
        <v>5</v>
      </c>
      <c r="B13" s="479" t="s">
        <v>188</v>
      </c>
      <c r="C13" s="469">
        <v>29901259</v>
      </c>
      <c r="D13" s="425"/>
    </row>
    <row r="14" spans="1:10" x14ac:dyDescent="0.25">
      <c r="A14">
        <v>1</v>
      </c>
      <c r="B14" s="422" t="s">
        <v>154</v>
      </c>
      <c r="C14" s="469">
        <v>8984750</v>
      </c>
      <c r="D14" s="425">
        <f>126000+36000+120000+240000+30000</f>
        <v>552000</v>
      </c>
    </row>
    <row r="15" spans="1:10" x14ac:dyDescent="0.25">
      <c r="B15" s="423"/>
      <c r="C15" s="452">
        <f>SUM(C11:C14)</f>
        <v>108345479</v>
      </c>
      <c r="D15" s="432">
        <f>SUM(D11:D14)</f>
        <v>64866140</v>
      </c>
    </row>
    <row r="16" spans="1:10" ht="6" customHeight="1" x14ac:dyDescent="0.25"/>
    <row r="17" spans="2:14" x14ac:dyDescent="0.25">
      <c r="B17" s="482" t="s">
        <v>156</v>
      </c>
      <c r="C17" s="454"/>
      <c r="D17" s="427"/>
    </row>
    <row r="18" spans="2:14" x14ac:dyDescent="0.25">
      <c r="B18" s="423" t="s">
        <v>157</v>
      </c>
      <c r="C18" s="462">
        <v>13802351</v>
      </c>
      <c r="D18" s="432"/>
    </row>
    <row r="19" spans="2:14" ht="6" customHeight="1" x14ac:dyDescent="0.25"/>
    <row r="20" spans="2:14" ht="26.25" x14ac:dyDescent="0.25">
      <c r="B20" s="449" t="s">
        <v>147</v>
      </c>
      <c r="C20" s="455"/>
      <c r="D20" s="427"/>
    </row>
    <row r="21" spans="2:14" x14ac:dyDescent="0.25">
      <c r="B21" s="423" t="s">
        <v>171</v>
      </c>
      <c r="C21" s="452"/>
      <c r="D21" s="432"/>
    </row>
    <row r="22" spans="2:14" ht="6" customHeight="1" x14ac:dyDescent="0.25"/>
    <row r="24" spans="2:14" ht="18.75" x14ac:dyDescent="0.25">
      <c r="B24" s="482" t="s">
        <v>184</v>
      </c>
      <c r="C24" s="454"/>
      <c r="D24" s="427"/>
      <c r="K24" s="575" t="s">
        <v>146</v>
      </c>
      <c r="L24" s="576"/>
      <c r="M24" s="577"/>
      <c r="N24" s="376">
        <v>5679190</v>
      </c>
    </row>
    <row r="25" spans="2:14" ht="18.75" x14ac:dyDescent="0.25">
      <c r="B25" s="422" t="s">
        <v>185</v>
      </c>
      <c r="C25" s="463">
        <v>16404110</v>
      </c>
      <c r="D25" s="468"/>
      <c r="K25" s="396" t="s">
        <v>145</v>
      </c>
      <c r="L25" s="397"/>
      <c r="M25" s="398"/>
      <c r="N25" s="174">
        <v>1705887</v>
      </c>
    </row>
    <row r="26" spans="2:14" ht="18.75" x14ac:dyDescent="0.25">
      <c r="B26" s="422" t="s">
        <v>198</v>
      </c>
      <c r="C26" s="463">
        <v>1891120</v>
      </c>
      <c r="D26" s="468"/>
      <c r="K26" s="563" t="s">
        <v>139</v>
      </c>
      <c r="L26" s="564"/>
      <c r="M26" s="565"/>
      <c r="N26" s="174">
        <v>27597900</v>
      </c>
    </row>
    <row r="27" spans="2:14" ht="18.75" x14ac:dyDescent="0.25">
      <c r="B27" s="422" t="s">
        <v>159</v>
      </c>
      <c r="C27" s="463">
        <v>1827980</v>
      </c>
      <c r="D27" s="468"/>
      <c r="K27" s="518"/>
      <c r="L27" s="518"/>
      <c r="M27" s="518"/>
      <c r="N27" s="519"/>
    </row>
    <row r="28" spans="2:14" x14ac:dyDescent="0.25">
      <c r="B28" s="422" t="s">
        <v>160</v>
      </c>
      <c r="C28" s="463">
        <v>60445</v>
      </c>
      <c r="D28" s="468"/>
      <c r="E28" s="417"/>
    </row>
    <row r="29" spans="2:14" x14ac:dyDescent="0.25">
      <c r="B29" s="422" t="s">
        <v>161</v>
      </c>
      <c r="C29" s="463">
        <v>773850</v>
      </c>
      <c r="D29" s="468"/>
    </row>
    <row r="30" spans="2:14" x14ac:dyDescent="0.25">
      <c r="B30" s="422" t="s">
        <v>158</v>
      </c>
      <c r="C30" s="463">
        <v>1321455</v>
      </c>
      <c r="D30" s="468"/>
    </row>
    <row r="31" spans="2:14" x14ac:dyDescent="0.25">
      <c r="B31" s="422" t="s">
        <v>162</v>
      </c>
      <c r="C31" s="463">
        <v>7682675</v>
      </c>
      <c r="D31" s="468"/>
    </row>
    <row r="32" spans="2:14" x14ac:dyDescent="0.25">
      <c r="B32" s="422" t="s">
        <v>155</v>
      </c>
      <c r="C32" s="463">
        <v>239065</v>
      </c>
      <c r="D32" s="468"/>
    </row>
    <row r="33" spans="1:4" x14ac:dyDescent="0.25">
      <c r="B33" s="423"/>
      <c r="C33" s="452">
        <f>SUM(C25:C32)</f>
        <v>30200700</v>
      </c>
      <c r="D33" s="432">
        <f>SUM(D25:D32)</f>
        <v>0</v>
      </c>
    </row>
    <row r="34" spans="1:4" ht="6.75" customHeight="1" x14ac:dyDescent="0.25"/>
    <row r="35" spans="1:4" x14ac:dyDescent="0.25">
      <c r="D35" s="443"/>
    </row>
    <row r="36" spans="1:4" x14ac:dyDescent="0.25">
      <c r="A36" t="s">
        <v>167</v>
      </c>
      <c r="B36" s="466"/>
      <c r="C36" s="456"/>
      <c r="D36" s="443"/>
    </row>
    <row r="37" spans="1:4" hidden="1" x14ac:dyDescent="0.25">
      <c r="B37" s="421"/>
      <c r="C37" s="457"/>
      <c r="D37" s="443"/>
    </row>
    <row r="38" spans="1:4" ht="12" hidden="1" customHeight="1" x14ac:dyDescent="0.25">
      <c r="B38" s="421">
        <v>122</v>
      </c>
      <c r="C38" s="467"/>
      <c r="D38" s="467"/>
    </row>
    <row r="39" spans="1:4" ht="12" hidden="1" customHeight="1" x14ac:dyDescent="0.25">
      <c r="B39" s="421">
        <v>185</v>
      </c>
      <c r="C39" s="467"/>
      <c r="D39" s="467"/>
    </row>
    <row r="40" spans="1:4" ht="12" hidden="1" customHeight="1" x14ac:dyDescent="0.25">
      <c r="B40" s="421">
        <v>189</v>
      </c>
      <c r="C40" s="467"/>
      <c r="D40" s="467"/>
    </row>
    <row r="41" spans="1:4" ht="12" hidden="1" customHeight="1" x14ac:dyDescent="0.25">
      <c r="B41" s="421">
        <v>199</v>
      </c>
      <c r="C41" s="467"/>
      <c r="D41" s="467"/>
    </row>
    <row r="42" spans="1:4" ht="12" customHeight="1" x14ac:dyDescent="0.25">
      <c r="B42" s="421">
        <v>241</v>
      </c>
      <c r="C42" s="467">
        <v>61057</v>
      </c>
      <c r="D42" s="467"/>
    </row>
    <row r="43" spans="1:4" ht="12" customHeight="1" x14ac:dyDescent="0.25">
      <c r="B43" s="515">
        <v>243</v>
      </c>
      <c r="C43" s="467">
        <v>15255</v>
      </c>
      <c r="D43" s="467"/>
    </row>
    <row r="44" spans="1:4" ht="12" customHeight="1" x14ac:dyDescent="0.25">
      <c r="B44" s="515">
        <v>291</v>
      </c>
      <c r="C44" s="467">
        <v>86412</v>
      </c>
      <c r="D44" s="467"/>
    </row>
    <row r="45" spans="1:4" ht="12" customHeight="1" x14ac:dyDescent="0.25">
      <c r="B45" s="515">
        <v>293</v>
      </c>
      <c r="C45" s="467">
        <v>372131</v>
      </c>
      <c r="D45" s="467"/>
    </row>
    <row r="46" spans="1:4" ht="12" customHeight="1" x14ac:dyDescent="0.25">
      <c r="B46" s="515">
        <v>294</v>
      </c>
      <c r="C46" s="467">
        <v>283840</v>
      </c>
      <c r="D46" s="467"/>
    </row>
    <row r="47" spans="1:4" ht="12" customHeight="1" x14ac:dyDescent="0.25">
      <c r="B47" s="421" t="s">
        <v>180</v>
      </c>
      <c r="C47" s="456">
        <f>SUM(C38:C46)</f>
        <v>818695</v>
      </c>
      <c r="D47" s="443"/>
    </row>
    <row r="48" spans="1:4" ht="5.25" customHeight="1" x14ac:dyDescent="0.25"/>
    <row r="49" spans="1:4" ht="12" customHeight="1" x14ac:dyDescent="0.25">
      <c r="B49" s="483" t="s">
        <v>181</v>
      </c>
      <c r="C49" s="458"/>
      <c r="D49" s="424"/>
    </row>
    <row r="50" spans="1:4" ht="12" customHeight="1" x14ac:dyDescent="0.25">
      <c r="B50" s="516"/>
      <c r="C50" s="517"/>
      <c r="D50" s="442"/>
    </row>
    <row r="51" spans="1:4" ht="12" customHeight="1" x14ac:dyDescent="0.25">
      <c r="B51" s="520">
        <v>122</v>
      </c>
      <c r="C51" s="517">
        <v>1299819</v>
      </c>
      <c r="D51" s="442">
        <f>651568.78+27840</f>
        <v>679408.78</v>
      </c>
    </row>
    <row r="52" spans="1:4" ht="12" customHeight="1" x14ac:dyDescent="0.25">
      <c r="B52" s="516"/>
      <c r="C52" s="517"/>
      <c r="D52" s="442"/>
    </row>
    <row r="53" spans="1:4" ht="12" customHeight="1" x14ac:dyDescent="0.25">
      <c r="B53" s="516"/>
      <c r="C53" s="517"/>
      <c r="D53" s="442"/>
    </row>
    <row r="54" spans="1:4" ht="12" customHeight="1" x14ac:dyDescent="0.25">
      <c r="B54" s="422" t="s">
        <v>159</v>
      </c>
      <c r="C54" s="464">
        <v>4624000</v>
      </c>
      <c r="D54" s="425">
        <f>2678407.9+1503548</f>
        <v>4181955.9</v>
      </c>
    </row>
    <row r="55" spans="1:4" x14ac:dyDescent="0.25">
      <c r="B55" s="422" t="s">
        <v>163</v>
      </c>
      <c r="C55" s="464">
        <v>0</v>
      </c>
      <c r="D55" s="425"/>
    </row>
    <row r="56" spans="1:4" x14ac:dyDescent="0.25">
      <c r="A56" t="s">
        <v>167</v>
      </c>
      <c r="B56" s="422" t="s">
        <v>164</v>
      </c>
      <c r="C56" s="464">
        <v>17671414</v>
      </c>
      <c r="D56" s="425">
        <f>1404508+265328</f>
        <v>1669836</v>
      </c>
    </row>
    <row r="57" spans="1:4" x14ac:dyDescent="0.25">
      <c r="B57" s="422" t="s">
        <v>186</v>
      </c>
      <c r="C57" s="464">
        <v>576000</v>
      </c>
      <c r="D57" s="425">
        <v>575998.19999999995</v>
      </c>
    </row>
    <row r="58" spans="1:4" hidden="1" x14ac:dyDescent="0.25">
      <c r="B58" s="422" t="s">
        <v>159</v>
      </c>
      <c r="C58" s="464"/>
      <c r="D58" s="425"/>
    </row>
    <row r="59" spans="1:4" hidden="1" x14ac:dyDescent="0.25">
      <c r="A59" t="s">
        <v>168</v>
      </c>
      <c r="B59" s="422" t="s">
        <v>163</v>
      </c>
      <c r="C59" s="464"/>
      <c r="D59" s="425"/>
    </row>
    <row r="60" spans="1:4" x14ac:dyDescent="0.25">
      <c r="A60" t="s">
        <v>168</v>
      </c>
      <c r="B60" s="465" t="s">
        <v>164</v>
      </c>
      <c r="C60" s="464"/>
      <c r="D60" s="425"/>
    </row>
    <row r="61" spans="1:4" x14ac:dyDescent="0.25">
      <c r="B61" s="423"/>
      <c r="C61" s="452">
        <f>SUM(C51:C60)</f>
        <v>24171233</v>
      </c>
      <c r="D61" s="452">
        <f>SUM(D51:D60)</f>
        <v>7107198.8799999999</v>
      </c>
    </row>
    <row r="62" spans="1:4" ht="8.25" customHeight="1" x14ac:dyDescent="0.25"/>
    <row r="63" spans="1:4" x14ac:dyDescent="0.25">
      <c r="B63" s="421" t="s">
        <v>145</v>
      </c>
      <c r="C63" s="454"/>
      <c r="D63" s="427"/>
    </row>
    <row r="64" spans="1:4" x14ac:dyDescent="0.25">
      <c r="A64">
        <v>11</v>
      </c>
      <c r="B64" s="423" t="s">
        <v>165</v>
      </c>
      <c r="C64" s="521">
        <v>80000</v>
      </c>
      <c r="D64" s="425"/>
    </row>
    <row r="65" spans="1:5" x14ac:dyDescent="0.25">
      <c r="A65">
        <v>12</v>
      </c>
      <c r="B65" s="423" t="s">
        <v>165</v>
      </c>
      <c r="C65" s="522">
        <v>560000</v>
      </c>
      <c r="D65" s="425">
        <v>20000</v>
      </c>
    </row>
    <row r="66" spans="1:5" x14ac:dyDescent="0.25">
      <c r="C66" s="459">
        <f>SUM(C64:C65)</f>
        <v>640000</v>
      </c>
      <c r="D66" s="459">
        <f>SUM(D64:D65)</f>
        <v>20000</v>
      </c>
    </row>
    <row r="67" spans="1:5" ht="9" customHeight="1" x14ac:dyDescent="0.25"/>
    <row r="68" spans="1:5" x14ac:dyDescent="0.25">
      <c r="A68" t="s">
        <v>169</v>
      </c>
      <c r="B68" s="482" t="s">
        <v>166</v>
      </c>
      <c r="C68" s="454"/>
      <c r="D68" s="427"/>
    </row>
    <row r="69" spans="1:5" x14ac:dyDescent="0.25">
      <c r="B69" s="422" t="s">
        <v>159</v>
      </c>
      <c r="C69" s="463">
        <v>2288000</v>
      </c>
      <c r="D69" s="468">
        <v>1088560</v>
      </c>
    </row>
    <row r="70" spans="1:5" x14ac:dyDescent="0.25">
      <c r="B70" s="422" t="s">
        <v>159</v>
      </c>
      <c r="C70" s="463"/>
      <c r="D70" s="468"/>
    </row>
    <row r="71" spans="1:5" x14ac:dyDescent="0.25">
      <c r="B71" s="423"/>
      <c r="C71" s="452">
        <f>SUM(C69:C70)</f>
        <v>2288000</v>
      </c>
      <c r="D71" s="432">
        <f>SUM(D69:D70)</f>
        <v>1088560</v>
      </c>
    </row>
    <row r="72" spans="1:5" x14ac:dyDescent="0.25">
      <c r="A72" t="s">
        <v>167</v>
      </c>
      <c r="C72" s="459"/>
    </row>
    <row r="73" spans="1:5" x14ac:dyDescent="0.25">
      <c r="B73" s="482" t="s">
        <v>95</v>
      </c>
      <c r="C73" s="455"/>
      <c r="D73" s="427"/>
    </row>
    <row r="74" spans="1:5" x14ac:dyDescent="0.25">
      <c r="B74" s="422" t="s">
        <v>170</v>
      </c>
      <c r="C74" s="461">
        <v>3370250</v>
      </c>
      <c r="D74" s="425">
        <f>126000+144000+144000+176900.07+161000+164186.02+254000</f>
        <v>1170086.0900000001</v>
      </c>
    </row>
    <row r="75" spans="1:5" x14ac:dyDescent="0.25">
      <c r="B75" s="422">
        <v>121</v>
      </c>
      <c r="C75" s="461">
        <v>90000</v>
      </c>
      <c r="D75" s="425">
        <f>6975+6975+6975</f>
        <v>20925</v>
      </c>
    </row>
    <row r="76" spans="1:5" x14ac:dyDescent="0.25">
      <c r="B76" s="422">
        <v>136</v>
      </c>
      <c r="C76" s="461">
        <v>309259</v>
      </c>
      <c r="D76" s="425">
        <f>977.5+11558.1+3143.5+2239+9152.01+4191</f>
        <v>31261.11</v>
      </c>
    </row>
    <row r="77" spans="1:5" x14ac:dyDescent="0.25">
      <c r="B77" s="422">
        <v>171</v>
      </c>
      <c r="C77" s="461">
        <v>3150000</v>
      </c>
      <c r="D77" s="425"/>
      <c r="E77" s="417">
        <f>C75-D75</f>
        <v>69075</v>
      </c>
    </row>
    <row r="78" spans="1:5" x14ac:dyDescent="0.25">
      <c r="B78" s="422">
        <v>181</v>
      </c>
      <c r="C78" s="461">
        <v>0</v>
      </c>
      <c r="D78" s="425"/>
    </row>
    <row r="79" spans="1:5" x14ac:dyDescent="0.25">
      <c r="B79" s="422">
        <v>185</v>
      </c>
      <c r="C79" s="461">
        <v>81900</v>
      </c>
      <c r="D79" s="425"/>
    </row>
    <row r="80" spans="1:5" hidden="1" x14ac:dyDescent="0.25">
      <c r="B80" s="422">
        <v>189</v>
      </c>
      <c r="C80" s="461"/>
      <c r="D80" s="425"/>
    </row>
    <row r="81" spans="2:10" hidden="1" x14ac:dyDescent="0.25">
      <c r="B81" s="465">
        <v>194</v>
      </c>
      <c r="C81" s="461"/>
      <c r="D81" s="425"/>
    </row>
    <row r="82" spans="2:10" hidden="1" x14ac:dyDescent="0.25">
      <c r="B82" s="422">
        <v>199</v>
      </c>
      <c r="C82" s="461"/>
      <c r="D82" s="425"/>
    </row>
    <row r="83" spans="2:10" x14ac:dyDescent="0.25">
      <c r="B83" s="422">
        <v>241</v>
      </c>
      <c r="C83" s="461">
        <v>4500</v>
      </c>
      <c r="D83" s="425"/>
      <c r="E83">
        <v>7900</v>
      </c>
      <c r="F83">
        <v>3400</v>
      </c>
      <c r="G83" s="417">
        <f>C83+F83</f>
        <v>7900</v>
      </c>
    </row>
    <row r="84" spans="2:10" x14ac:dyDescent="0.25">
      <c r="B84" s="422">
        <v>243</v>
      </c>
      <c r="C84" s="461">
        <v>5000</v>
      </c>
      <c r="D84" s="425"/>
      <c r="E84">
        <v>825</v>
      </c>
      <c r="G84">
        <v>-4000</v>
      </c>
    </row>
    <row r="85" spans="2:10" x14ac:dyDescent="0.25">
      <c r="B85" s="422">
        <v>244</v>
      </c>
      <c r="C85" s="461">
        <v>5000</v>
      </c>
      <c r="D85" s="425"/>
      <c r="E85">
        <v>11200</v>
      </c>
      <c r="F85">
        <v>6200</v>
      </c>
      <c r="G85">
        <v>6200</v>
      </c>
    </row>
    <row r="86" spans="2:10" x14ac:dyDescent="0.25">
      <c r="B86" s="422">
        <v>268</v>
      </c>
      <c r="C86" s="461">
        <v>1801800</v>
      </c>
      <c r="D86" s="425"/>
      <c r="E86">
        <v>4210</v>
      </c>
    </row>
    <row r="87" spans="2:10" x14ac:dyDescent="0.25">
      <c r="B87" s="422">
        <v>291</v>
      </c>
      <c r="C87" s="460">
        <v>23157</v>
      </c>
      <c r="D87" s="425"/>
      <c r="E87">
        <v>1895</v>
      </c>
      <c r="G87">
        <v>-15100</v>
      </c>
    </row>
    <row r="88" spans="2:10" x14ac:dyDescent="0.25">
      <c r="B88" s="422">
        <v>322</v>
      </c>
      <c r="C88" s="460">
        <v>61852</v>
      </c>
      <c r="D88" s="425"/>
    </row>
    <row r="89" spans="2:10" x14ac:dyDescent="0.25">
      <c r="B89" s="422">
        <v>328</v>
      </c>
      <c r="C89" s="460">
        <v>154629</v>
      </c>
      <c r="D89" s="425"/>
    </row>
    <row r="90" spans="2:10" x14ac:dyDescent="0.25">
      <c r="B90" s="422"/>
      <c r="C90" s="461"/>
      <c r="D90" s="425"/>
    </row>
    <row r="91" spans="2:10" x14ac:dyDescent="0.25">
      <c r="B91" s="423"/>
      <c r="C91" s="452">
        <f>SUM(C74:C90)</f>
        <v>9057347</v>
      </c>
      <c r="D91" s="432">
        <f>SUM(D74:D90)</f>
        <v>1222272.2000000002</v>
      </c>
    </row>
    <row r="93" spans="2:10" x14ac:dyDescent="0.25">
      <c r="C93" s="459">
        <f>C8+C15+C18+C33+C47+C61+C66+C71+C91</f>
        <v>448778805</v>
      </c>
      <c r="D93" s="418">
        <f>D91+D71+D66+D33+D21+D18+D15+D8+D61</f>
        <v>283448351.38999999</v>
      </c>
      <c r="J93">
        <v>424130849</v>
      </c>
    </row>
    <row r="94" spans="2:10" ht="6" customHeight="1" x14ac:dyDescent="0.25">
      <c r="J94" s="417"/>
    </row>
    <row r="97" spans="10:10" x14ac:dyDescent="0.25">
      <c r="J97" s="417">
        <f>J93-C93</f>
        <v>-24647956</v>
      </c>
    </row>
  </sheetData>
  <mergeCells count="3">
    <mergeCell ref="K24:M24"/>
    <mergeCell ref="K26:M26"/>
    <mergeCell ref="A1:F1"/>
  </mergeCells>
  <pageMargins left="0.70866141732283472" right="0.70866141732283472" top="0.74803149606299213" bottom="0.74803149606299213" header="0.31496062992125984" footer="0.31496062992125984"/>
  <pageSetup scale="59" orientation="portrait" r:id="rId1"/>
  <rowBreaks count="1" manualBreakCount="1">
    <brk id="9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IAFF (1)</vt:lpstr>
      <vt:lpstr>IAFF (2)</vt:lpstr>
      <vt:lpstr>IAFF (3)</vt:lpstr>
      <vt:lpstr>Hoja1</vt:lpstr>
      <vt:lpstr>Hoja1!Área_de_impresión</vt:lpstr>
      <vt:lpstr>'IAFF (1)'!Área_de_impresión</vt:lpstr>
      <vt:lpstr>'IAFF (2)'!Área_de_impresión</vt:lpstr>
      <vt:lpstr>'IAFF (3)'!Área_de_impresión</vt:lpstr>
      <vt:lpstr>'IAFF (1)'!Títulos_a_imprimir</vt:lpstr>
      <vt:lpstr>'IAFF (2)'!Títulos_a_imprimir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Estuardo González Furlan</dc:creator>
  <cp:lastModifiedBy>David Estuardo Lee Pinto</cp:lastModifiedBy>
  <cp:lastPrinted>2023-08-03T17:01:15Z</cp:lastPrinted>
  <dcterms:created xsi:type="dcterms:W3CDTF">2014-02-17T15:43:28Z</dcterms:created>
  <dcterms:modified xsi:type="dcterms:W3CDTF">2023-08-10T17:18:35Z</dcterms:modified>
</cp:coreProperties>
</file>