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1 NOVIEMBRE  IAFF 2022\"/>
    </mc:Choice>
  </mc:AlternateContent>
  <bookViews>
    <workbookView xWindow="0" yWindow="0" windowWidth="28800" windowHeight="12435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L19" i="1" l="1"/>
  <c r="E5" i="12"/>
  <c r="X36" i="1" l="1"/>
  <c r="K21" i="1" l="1"/>
  <c r="K19" i="1"/>
  <c r="L21" i="1" l="1"/>
  <c r="E9" i="12"/>
  <c r="L31" i="1" l="1"/>
  <c r="E4" i="12"/>
  <c r="E10" i="12"/>
  <c r="E42" i="12"/>
  <c r="K65" i="11" l="1"/>
  <c r="K30" i="1"/>
  <c r="C38" i="12"/>
  <c r="L39" i="1"/>
  <c r="L30" i="1" l="1"/>
  <c r="E38" i="12"/>
  <c r="H51" i="1" l="1"/>
  <c r="L65" i="11" l="1"/>
  <c r="I19" i="1"/>
  <c r="X58" i="1" l="1"/>
  <c r="S19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G65" i="11" l="1"/>
  <c r="I43" i="1" l="1"/>
  <c r="C40" i="12" l="1"/>
  <c r="C35" i="12"/>
  <c r="C11" i="12"/>
  <c r="C6" i="12"/>
  <c r="C44" i="12" l="1"/>
  <c r="G44" i="12" s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G68" i="11"/>
  <c r="M68" i="11" s="1"/>
  <c r="S68" i="11" s="1"/>
  <c r="G67" i="11" l="1"/>
  <c r="M67" i="11" s="1"/>
  <c r="J19" i="1"/>
  <c r="F19" i="1"/>
  <c r="O67" i="11" l="1"/>
  <c r="S67" i="11"/>
  <c r="M21" i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K32" i="1"/>
  <c r="O71" i="11" l="1"/>
  <c r="S71" i="1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<sst xmlns="http://schemas.openxmlformats.org/spreadsheetml/2006/main" count="413" uniqueCount="181">
  <si>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</si>
  <si>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</si>
  <si>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</si>
  <si>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</si>
  <si>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</si>
  <si>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</si>
  <si>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</si>
  <si>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</si>
  <si>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</si>
  <si>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</si>
  <si>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</si>
  <si>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</si>
  <si>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</si>
  <si>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</si>
  <si>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</si>
  <si>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</si>
  <si>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</si>
  <si>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</si>
  <si>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</si>
  <si>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</si>
  <si>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</si>
  <si>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</si>
  <si>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</si>
  <si>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</si>
  <si>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</si>
  <si>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</si>
  <si>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</si>
  <si>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</si>
  <si>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</si>
  <si>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</si>
  <si>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</si>
  <si>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</si>
  <si>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</si>
  <si>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</si>
  <si>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</si>
  <si>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</si>
  <si>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</si>
  <si>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</si>
  <si>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</si>
  <si>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</si>
  <si>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</si>
  <si>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</si>
  <si>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</si>
  <si>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</si>
  <si>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</si>
  <si>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</si>
  <si>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</si>
  <si>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</si>
  <si>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</si>
  <si>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</si>
  <si>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</si>
  <si>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</si>
  <si>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</si>
  <si>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</si>
  <si>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</si>
  <si>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</si>
  <si>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</si>
  <si>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</si>
  <si>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</si>
  <si>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</si>
  <si>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</si>
  <si>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</si>
  <si>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</si>
  <si>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</si>
  <si>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</si>
  <si>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</si>
  <si>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</si>
  <si>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</si>
  <si>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</si>
  <si>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</si>
  <si>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</si>
  <si>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</si>
  <si>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</si>
  <si>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</si>
  <si>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</si>
  <si>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</si>
  <si>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</si>
  <si>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</si>
  <si>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</si>
  <si>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</si>
  <si>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</si>
  <si>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</si>
  <si>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</si>
  <si>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</si>
  <si>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</si>
  <si>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</si>
  <si>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</si>
  <si>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</si>
  <si>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</si>
  <si>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</si>
  <si>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</si>
  <si>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</si>
  <si>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</si>
  <si>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</si>
  <si>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</si>
  <si>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</si>
  <si>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</si>
  <si>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</si>
  <si>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</si>
  <si>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</si>
  <si>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</si>
  <si>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</si>
  <si>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</si>
  <si>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</si>
  <si>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</si>
  <si>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</si>
  <si>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</si>
  <si>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</si>
  <si>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</si>
  <si>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</si>
  <si>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</si>
  <si>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</si>
  <si>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</si>
  <si>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</si>
  <si>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</si>
  <si>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</si>
  <si>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</si>
  <si>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</si>
  <si>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</si>
  <si>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</si>
  <si>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</si>
  <si>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</si>
  <si>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</si>
  <si>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</si>
  <si>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</si>
  <si>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</si>
  <si>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</si>
  <si>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</si>
  <si>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</si>
  <si>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</si>
  <si>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</si>
  <si>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</si>
  <si>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</si>
  <si>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</si>
  <si>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</si>
  <si>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</si>
  <si>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</si>
  <si>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</si>
  <si>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</si>
  <si>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</si>
  <si>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</si>
  <si>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</si>
  <si>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</si>
  <si>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</si>
  <si>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</si>
  <si>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</si>
  <si>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</si>
  <si>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</si>
  <si>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</si>
  <si>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</si>
  <si>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</si>
  <si>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</si>
  <si>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</si>
  <si>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</si>
  <si>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</si>
  <si>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</si>
  <si>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</si>
  <si>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</si>
  <si>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</si>
  <si>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</si>
  <si>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</si>
  <si>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</si>
  <si>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</si>
  <si>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</si>
  <si>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</si>
  <si>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</si>
  <si>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</si>
  <si>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</si>
  <si>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</si>
  <si>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</si>
  <si>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</si>
  <si>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</si>
  <si>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</si>
  <si>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</si>
  <si>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</si>
  <si>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</si>
  <si>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</si>
  <si>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</si>
  <si>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>NOVIEMBRE</t>
  </si>
  <si>
    <t>En el mes de noviembre 2022, se realizó el pago de 15% de anticipo del contrato OBRAS-KFW-PROEDUC V-01-2022, para la construcción del Instituto de Diversificado ubicada en Nebaj, Quiché</t>
  </si>
  <si>
    <t>Contrato suscrito el 09/09/2022, se realizó el pago del 15% de anticipo, sobre el valor del contato en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</si>
</sst>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166" fontId="1" fillId="0" borderId="0" xfId="2" applyNumberFormat="1" applyFont="1"/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tabSelected="1" view="pageBreakPreview" zoomScale="50" zoomScaleNormal="75" zoomScaleSheetLayoutView="50" zoomScalePageLayoutView="55" workbookViewId="0">
      <selection activeCell="B19" sqref="B19:D19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4" t="s">
        <v>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5" t="s">
        <v>20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6" t="s">
        <v>1</v>
      </c>
      <c r="B6" s="486"/>
      <c r="C6" s="81">
        <v>2022</v>
      </c>
      <c r="D6" s="16"/>
      <c r="E6" s="488" t="s">
        <v>6</v>
      </c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24"/>
    </row>
    <row r="7" spans="1:17" ht="18.75" customHeight="1" x14ac:dyDescent="0.35">
      <c r="A7" s="59"/>
      <c r="B7" s="59" t="s">
        <v>18</v>
      </c>
      <c r="C7" s="81" t="s">
        <v>178</v>
      </c>
      <c r="D7" s="16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24"/>
    </row>
    <row r="8" spans="1:17" ht="23.25" x14ac:dyDescent="0.35">
      <c r="A8" s="486" t="s">
        <v>3</v>
      </c>
      <c r="B8" s="486"/>
      <c r="C8" s="81">
        <v>11130008</v>
      </c>
      <c r="D8" s="16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24"/>
    </row>
    <row r="9" spans="1:17" ht="23.25" x14ac:dyDescent="0.35">
      <c r="A9" s="486" t="s">
        <v>2</v>
      </c>
      <c r="B9" s="486"/>
      <c r="C9" s="81" t="s">
        <v>87</v>
      </c>
      <c r="D9" s="16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24"/>
    </row>
    <row r="10" spans="1:17" s="5" customFormat="1" ht="24.75" customHeight="1" x14ac:dyDescent="0.3">
      <c r="A10" s="487" t="s">
        <v>4</v>
      </c>
      <c r="B10" s="487"/>
      <c r="C10" s="81" t="s">
        <v>99</v>
      </c>
      <c r="D10" s="9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24"/>
    </row>
    <row r="12" spans="1:17" s="5" customFormat="1" ht="21" customHeight="1" x14ac:dyDescent="0.3">
      <c r="A12" s="60"/>
      <c r="B12" s="60"/>
      <c r="C12" s="82"/>
      <c r="D12" s="9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24"/>
    </row>
    <row r="13" spans="1:17" s="5" customFormat="1" ht="21" customHeight="1" x14ac:dyDescent="0.3">
      <c r="A13" s="26"/>
      <c r="B13" s="26"/>
      <c r="C13" s="11"/>
      <c r="D13" s="9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5" t="s">
        <v>21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81" t="s">
        <v>19</v>
      </c>
      <c r="C17" s="489"/>
      <c r="D17" s="490"/>
      <c r="E17" s="58" t="s">
        <v>23</v>
      </c>
      <c r="F17" s="481" t="s">
        <v>24</v>
      </c>
      <c r="G17" s="476"/>
      <c r="H17" s="476"/>
      <c r="I17" s="477"/>
      <c r="J17" s="481" t="s">
        <v>25</v>
      </c>
      <c r="K17" s="476"/>
      <c r="L17" s="476"/>
      <c r="M17" s="477"/>
      <c r="N17" s="481" t="s">
        <v>26</v>
      </c>
      <c r="O17" s="476"/>
      <c r="P17" s="477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442" t="s">
        <v>162</v>
      </c>
      <c r="O18" s="443"/>
      <c r="P18" s="444"/>
    </row>
    <row r="19" spans="1:26" ht="39.75" customHeight="1" x14ac:dyDescent="0.3">
      <c r="A19" s="506" t="s">
        <v>101</v>
      </c>
      <c r="B19" s="491" t="s">
        <v>125</v>
      </c>
      <c r="C19" s="492"/>
      <c r="D19" s="493"/>
      <c r="E19" s="241" t="s">
        <v>105</v>
      </c>
      <c r="F19" s="61">
        <f>2850+2571+2025+311+312</f>
        <v>8069</v>
      </c>
      <c r="G19" s="61">
        <v>4773</v>
      </c>
      <c r="H19" s="61">
        <v>1741.67</v>
      </c>
      <c r="I19" s="427">
        <f>H19/G19</f>
        <v>0.36490048187722607</v>
      </c>
      <c r="J19" s="161">
        <f>52065867+1266036</f>
        <v>53331903</v>
      </c>
      <c r="K19" s="161">
        <f>30605634+1266036</f>
        <v>31871670</v>
      </c>
      <c r="L19" s="156">
        <f>1015352.7+77531+1923293.47+47531+46033.5</f>
        <v>3109741.67</v>
      </c>
      <c r="M19" s="219">
        <f>L19/K19</f>
        <v>9.757071625051339E-2</v>
      </c>
      <c r="N19" s="519"/>
      <c r="O19" s="520"/>
      <c r="P19" s="521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506"/>
      <c r="B20" s="516" t="s">
        <v>106</v>
      </c>
      <c r="C20" s="517"/>
      <c r="D20" s="51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4586105</v>
      </c>
      <c r="L20" s="156">
        <v>0</v>
      </c>
      <c r="M20" s="219">
        <f>L20/K20</f>
        <v>0</v>
      </c>
      <c r="N20" s="522"/>
      <c r="O20" s="523"/>
      <c r="P20" s="524"/>
    </row>
    <row r="21" spans="1:26" ht="39.75" customHeight="1" x14ac:dyDescent="0.3">
      <c r="A21" s="506"/>
      <c r="B21" s="491" t="s">
        <v>102</v>
      </c>
      <c r="C21" s="492"/>
      <c r="D21" s="493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12406590+521000</f>
        <v>12927590</v>
      </c>
      <c r="L21" s="156">
        <f>340030.04+109035+340030.04+15380+15380+872500+32002+872500+544048.07+1618696.9+18606+476636.49+16622+15380+845000+2197000+16622+476636.49</f>
        <v>8822105.0299999993</v>
      </c>
      <c r="M21" s="219">
        <f>L21/K21</f>
        <v>0.6824245686937781</v>
      </c>
      <c r="N21" s="522"/>
      <c r="O21" s="523"/>
      <c r="P21" s="524"/>
    </row>
    <row r="22" spans="1:26" ht="39.75" hidden="1" customHeight="1" x14ac:dyDescent="0.3">
      <c r="A22" s="506"/>
      <c r="B22" s="507"/>
      <c r="C22" s="508"/>
      <c r="D22" s="509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510"/>
      <c r="C23" s="511"/>
      <c r="D23" s="512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513"/>
      <c r="B25" s="507" t="s">
        <v>89</v>
      </c>
      <c r="C25" s="508"/>
      <c r="D25" s="509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514"/>
      <c r="B26" s="507" t="s">
        <v>98</v>
      </c>
      <c r="C26" s="508"/>
      <c r="D26" s="509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514"/>
      <c r="B27" s="507" t="s">
        <v>96</v>
      </c>
      <c r="C27" s="508"/>
      <c r="D27" s="509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515"/>
      <c r="B28" s="494"/>
      <c r="C28" s="495"/>
      <c r="D28" s="496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94" t="s">
        <v>108</v>
      </c>
      <c r="C30" s="495"/>
      <c r="D30" s="496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52669+138759</f>
        <v>191428</v>
      </c>
      <c r="L30" s="158">
        <f>76160+11334.38+11334.38+6975</f>
        <v>105803.76000000001</v>
      </c>
      <c r="M30" s="219">
        <f>L30/K30</f>
        <v>0.55270785882942941</v>
      </c>
      <c r="N30" s="522"/>
      <c r="O30" s="523"/>
      <c r="P30" s="524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f>575646.28+636211.95</f>
        <v>1211858.23</v>
      </c>
      <c r="M31" s="219">
        <f>L31/K31</f>
        <v>0.39274688909371153</v>
      </c>
      <c r="N31" s="522"/>
      <c r="O31" s="523"/>
      <c r="P31" s="524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1741.67</v>
      </c>
      <c r="I32" s="427">
        <f>H32/G32</f>
        <v>0.36360542797494783</v>
      </c>
      <c r="J32" s="162">
        <f>SUM(J19:J31)</f>
        <v>73900000</v>
      </c>
      <c r="K32" s="162">
        <f>SUM(K19:K31)</f>
        <v>52662389</v>
      </c>
      <c r="L32" s="224">
        <f>SUM(L19:L31)</f>
        <v>13249508.689999999</v>
      </c>
      <c r="M32" s="221">
        <f>L32/K32</f>
        <v>0.25159338460699154</v>
      </c>
      <c r="N32" s="63"/>
      <c r="O32" s="63"/>
      <c r="P32" s="62"/>
    </row>
    <row r="33" spans="1:24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24" ht="21" x14ac:dyDescent="0.35">
      <c r="A34" s="485" t="s">
        <v>27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</row>
    <row r="35" spans="1:24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24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531" t="s">
        <v>17</v>
      </c>
      <c r="J36" s="532"/>
      <c r="K36" s="532"/>
      <c r="L36" s="532"/>
      <c r="M36" s="532"/>
      <c r="N36" s="532"/>
      <c r="O36" s="532"/>
      <c r="P36" s="533"/>
      <c r="X36" s="430">
        <f>8822105.03/12927590</f>
        <v>0.6824245686937781</v>
      </c>
    </row>
    <row r="37" spans="1:24" ht="60" customHeight="1" x14ac:dyDescent="0.3">
      <c r="A37" s="434" t="s">
        <v>28</v>
      </c>
      <c r="B37" s="434"/>
      <c r="C37" s="434" t="s">
        <v>29</v>
      </c>
      <c r="D37" s="434"/>
      <c r="E37" s="434"/>
      <c r="F37" s="434"/>
      <c r="G37" s="434" t="s">
        <v>49</v>
      </c>
      <c r="H37" s="434"/>
      <c r="I37" s="434" t="s">
        <v>50</v>
      </c>
      <c r="J37" s="434"/>
      <c r="K37" s="434" t="s">
        <v>51</v>
      </c>
      <c r="L37" s="434" t="s">
        <v>52</v>
      </c>
      <c r="M37" s="434" t="s">
        <v>53</v>
      </c>
      <c r="N37" s="434"/>
      <c r="O37" s="434"/>
      <c r="P37" s="434" t="s">
        <v>54</v>
      </c>
    </row>
    <row r="38" spans="1:24" ht="46.5" customHeight="1" thickBot="1" x14ac:dyDescent="0.35">
      <c r="A38" s="434"/>
      <c r="B38" s="434"/>
      <c r="C38" s="434"/>
      <c r="D38" s="434"/>
      <c r="E38" s="434"/>
      <c r="F38" s="434"/>
      <c r="G38" s="434"/>
      <c r="H38" s="434"/>
      <c r="I38" s="434"/>
      <c r="J38" s="434"/>
      <c r="K38" s="452"/>
      <c r="L38" s="452"/>
      <c r="M38" s="434"/>
      <c r="N38" s="434"/>
      <c r="O38" s="434"/>
      <c r="P38" s="434"/>
    </row>
    <row r="39" spans="1:24" ht="46.5" customHeight="1" thickTop="1" thickBot="1" x14ac:dyDescent="0.4">
      <c r="A39" s="438" t="s">
        <v>101</v>
      </c>
      <c r="B39" s="439"/>
      <c r="C39" s="435" t="s">
        <v>104</v>
      </c>
      <c r="D39" s="436"/>
      <c r="E39" s="436"/>
      <c r="F39" s="437"/>
      <c r="G39" s="453">
        <v>4773</v>
      </c>
      <c r="H39" s="455"/>
      <c r="I39" s="527">
        <v>4773</v>
      </c>
      <c r="J39" s="528"/>
      <c r="K39" s="226">
        <v>4773</v>
      </c>
      <c r="L39" s="226">
        <f>H19</f>
        <v>1741.67</v>
      </c>
      <c r="M39" s="453" t="s">
        <v>97</v>
      </c>
      <c r="N39" s="454"/>
      <c r="O39" s="455"/>
      <c r="P39" s="113"/>
    </row>
    <row r="40" spans="1:24" ht="45" customHeight="1" thickTop="1" thickBot="1" x14ac:dyDescent="0.4">
      <c r="A40" s="440"/>
      <c r="B40" s="441"/>
      <c r="C40" s="435" t="s">
        <v>106</v>
      </c>
      <c r="D40" s="436"/>
      <c r="E40" s="436"/>
      <c r="F40" s="437"/>
      <c r="G40" s="525">
        <v>12</v>
      </c>
      <c r="H40" s="526"/>
      <c r="I40" s="529">
        <v>12</v>
      </c>
      <c r="J40" s="530"/>
      <c r="K40" s="227">
        <v>12</v>
      </c>
      <c r="L40" s="227">
        <v>0</v>
      </c>
      <c r="M40" s="456" t="s">
        <v>97</v>
      </c>
      <c r="N40" s="457"/>
      <c r="O40" s="458"/>
      <c r="P40" s="114"/>
    </row>
    <row r="41" spans="1:24" ht="57" customHeight="1" thickTop="1" thickBot="1" x14ac:dyDescent="0.4">
      <c r="A41" s="440"/>
      <c r="B41" s="441"/>
      <c r="C41" s="435" t="s">
        <v>102</v>
      </c>
      <c r="D41" s="436"/>
      <c r="E41" s="436"/>
      <c r="F41" s="437"/>
      <c r="G41" s="456">
        <v>5</v>
      </c>
      <c r="H41" s="458"/>
      <c r="I41" s="529">
        <v>5</v>
      </c>
      <c r="J41" s="530"/>
      <c r="K41" s="227">
        <v>5</v>
      </c>
      <c r="L41" s="227">
        <v>0</v>
      </c>
      <c r="M41" s="456" t="s">
        <v>97</v>
      </c>
      <c r="N41" s="457"/>
      <c r="O41" s="458"/>
      <c r="P41" s="114"/>
    </row>
    <row r="42" spans="1:24" ht="36" hidden="1" customHeight="1" thickTop="1" thickBot="1" x14ac:dyDescent="0.4">
      <c r="A42" s="420"/>
      <c r="B42" s="421"/>
      <c r="C42" s="431"/>
      <c r="D42" s="432"/>
      <c r="E42" s="432"/>
      <c r="F42" s="433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24" ht="36" customHeight="1" thickTop="1" x14ac:dyDescent="0.35">
      <c r="A43" s="119"/>
      <c r="B43" s="122"/>
      <c r="C43" s="119"/>
      <c r="D43" s="120"/>
      <c r="E43" s="121"/>
      <c r="F43" s="117"/>
      <c r="G43" s="459">
        <f>SUM(G39:H42)</f>
        <v>4790</v>
      </c>
      <c r="H43" s="460"/>
      <c r="I43" s="459">
        <f>SUM(I39:J42)</f>
        <v>4790</v>
      </c>
      <c r="J43" s="460"/>
      <c r="K43" s="408">
        <f>SUM(K39:K42)</f>
        <v>4790</v>
      </c>
      <c r="L43" s="411">
        <f>SUM(L39:L42)</f>
        <v>1741.67</v>
      </c>
      <c r="M43" s="110"/>
      <c r="N43" s="111"/>
      <c r="O43" s="112"/>
      <c r="P43" s="115"/>
    </row>
    <row r="44" spans="1:24" ht="36" customHeight="1" x14ac:dyDescent="0.35">
      <c r="A44" s="499"/>
      <c r="B44" s="499"/>
      <c r="C44" s="499"/>
      <c r="D44" s="118"/>
      <c r="E44" s="104"/>
      <c r="F44" s="451"/>
      <c r="G44" s="451"/>
      <c r="H44" s="49"/>
      <c r="I44" s="104"/>
      <c r="J44" s="49"/>
      <c r="K44" s="116"/>
      <c r="L44" s="451"/>
      <c r="M44" s="451"/>
      <c r="N44" s="451"/>
      <c r="O44" s="40"/>
      <c r="P44" s="40"/>
    </row>
    <row r="45" spans="1:24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24" ht="25.5" customHeight="1" x14ac:dyDescent="0.35">
      <c r="A46" s="464" t="s">
        <v>30</v>
      </c>
      <c r="B46" s="465"/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6"/>
    </row>
    <row r="47" spans="1:24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24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467" t="s">
        <v>33</v>
      </c>
      <c r="J48" s="468"/>
      <c r="K48" s="468"/>
      <c r="L48" s="468"/>
      <c r="M48" s="468"/>
      <c r="N48" s="468"/>
      <c r="O48" s="468"/>
      <c r="P48" s="469"/>
    </row>
    <row r="49" spans="1:24" ht="31.5" customHeight="1" x14ac:dyDescent="0.35">
      <c r="A49" s="479" t="s">
        <v>31</v>
      </c>
      <c r="B49" s="476"/>
      <c r="C49" s="476"/>
      <c r="D49" s="476"/>
      <c r="E49" s="477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4" t="s">
        <v>175</v>
      </c>
      <c r="B50" s="474"/>
      <c r="C50" s="474"/>
      <c r="D50" s="474" t="s">
        <v>176</v>
      </c>
      <c r="E50" s="474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75">
        <v>0.31290000000000001</v>
      </c>
      <c r="B51" s="476"/>
      <c r="C51" s="477"/>
      <c r="D51" s="475">
        <v>0.25069999999999998</v>
      </c>
      <c r="E51" s="478"/>
      <c r="F51" s="500" t="s">
        <v>12</v>
      </c>
      <c r="G51" s="501"/>
      <c r="H51" s="423">
        <f>A55-A51</f>
        <v>5.0699999999999967E-2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502" t="s">
        <v>13</v>
      </c>
      <c r="G52" s="503"/>
      <c r="H52" s="395"/>
      <c r="I52" s="470" t="s">
        <v>34</v>
      </c>
      <c r="J52" s="468"/>
      <c r="K52" s="468"/>
      <c r="L52" s="468"/>
      <c r="M52" s="468"/>
      <c r="N52" s="468"/>
      <c r="O52" s="468"/>
      <c r="P52" s="469"/>
    </row>
    <row r="53" spans="1:24" ht="33" customHeight="1" x14ac:dyDescent="0.3">
      <c r="A53" s="480" t="s">
        <v>32</v>
      </c>
      <c r="B53" s="480"/>
      <c r="C53" s="480"/>
      <c r="D53" s="480"/>
      <c r="E53" s="481"/>
      <c r="F53" s="504"/>
      <c r="G53" s="505"/>
      <c r="H53" s="396">
        <f>D55-D51</f>
        <v>8.9338460699156519E-4</v>
      </c>
      <c r="I53" s="445" t="s">
        <v>179</v>
      </c>
      <c r="J53" s="446"/>
      <c r="K53" s="446"/>
      <c r="L53" s="446"/>
      <c r="M53" s="446"/>
      <c r="N53" s="446"/>
      <c r="O53" s="446"/>
      <c r="P53" s="447"/>
    </row>
    <row r="54" spans="1:24" ht="56.25" customHeight="1" x14ac:dyDescent="0.35">
      <c r="A54" s="471" t="s">
        <v>175</v>
      </c>
      <c r="B54" s="472"/>
      <c r="C54" s="473"/>
      <c r="D54" s="474" t="s">
        <v>176</v>
      </c>
      <c r="E54" s="474"/>
      <c r="F54" s="42"/>
      <c r="G54" s="42"/>
      <c r="H54" s="43"/>
      <c r="I54" s="445"/>
      <c r="J54" s="446"/>
      <c r="K54" s="446"/>
      <c r="L54" s="446"/>
      <c r="M54" s="446"/>
      <c r="N54" s="446"/>
      <c r="O54" s="446"/>
      <c r="P54" s="447"/>
    </row>
    <row r="55" spans="1:24" ht="56.25" customHeight="1" x14ac:dyDescent="0.35">
      <c r="A55" s="475">
        <v>0.36359999999999998</v>
      </c>
      <c r="B55" s="483"/>
      <c r="C55" s="478"/>
      <c r="D55" s="475">
        <f>M32</f>
        <v>0.25159338460699154</v>
      </c>
      <c r="E55" s="478"/>
      <c r="F55" s="53"/>
      <c r="G55" s="53"/>
      <c r="H55" s="54"/>
      <c r="I55" s="448"/>
      <c r="J55" s="449"/>
      <c r="K55" s="449"/>
      <c r="L55" s="449"/>
      <c r="M55" s="449"/>
      <c r="N55" s="449"/>
      <c r="O55" s="449"/>
      <c r="P55" s="450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80" t="s">
        <v>61</v>
      </c>
      <c r="B57" s="480"/>
      <c r="C57" s="480"/>
      <c r="D57" s="480"/>
      <c r="E57" s="480"/>
      <c r="F57" s="480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1" t="s">
        <v>173</v>
      </c>
      <c r="B58" s="472"/>
      <c r="C58" s="473"/>
      <c r="D58" s="474" t="s">
        <v>174</v>
      </c>
      <c r="E58" s="474"/>
      <c r="F58" s="474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75">
        <f>D59/X58</f>
        <v>0.24676754243209964</v>
      </c>
      <c r="B59" s="483"/>
      <c r="C59" s="478"/>
      <c r="D59" s="482">
        <f>'IAFF (2)'!G80</f>
        <v>44977963.379999995</v>
      </c>
      <c r="E59" s="483"/>
      <c r="F59" s="478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44977963.379999995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61" t="s">
        <v>14</v>
      </c>
      <c r="C62" s="462"/>
      <c r="D62" s="462"/>
      <c r="E62" s="462"/>
      <c r="F62" s="463"/>
      <c r="J62" s="461" t="s">
        <v>15</v>
      </c>
      <c r="K62" s="462"/>
      <c r="L62" s="462"/>
      <c r="M62" s="462"/>
      <c r="N62" s="462"/>
      <c r="O62" s="463"/>
    </row>
  </sheetData>
  <mergeCells count="83"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A58:C58"/>
    <mergeCell ref="D58:F58"/>
    <mergeCell ref="A57:F57"/>
    <mergeCell ref="A44:C44"/>
    <mergeCell ref="F51:G51"/>
    <mergeCell ref="F52:G53"/>
    <mergeCell ref="F44:G44"/>
    <mergeCell ref="D55:E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C42:F42"/>
    <mergeCell ref="G37:H38"/>
    <mergeCell ref="C37:F38"/>
    <mergeCell ref="A37:B38"/>
    <mergeCell ref="C39:F39"/>
    <mergeCell ref="C40:F40"/>
    <mergeCell ref="C41:F41"/>
    <mergeCell ref="A39:B41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46" zoomScale="60" zoomScaleNormal="40" workbookViewId="0">
      <selection activeCell="N65" sqref="N65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535" t="s">
        <v>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5" t="s">
        <v>43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233"/>
    </row>
    <row r="4" spans="1:23" s="1" customFormat="1" ht="26.25" x14ac:dyDescent="0.4">
      <c r="A4" s="536" t="s">
        <v>1</v>
      </c>
      <c r="B4" s="536"/>
      <c r="C4" s="81">
        <v>2022</v>
      </c>
      <c r="D4" s="16"/>
      <c r="G4" s="537" t="s">
        <v>6</v>
      </c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234"/>
    </row>
    <row r="5" spans="1:23" s="1" customFormat="1" ht="26.25" x14ac:dyDescent="0.4">
      <c r="A5" s="239"/>
      <c r="B5" s="239" t="s">
        <v>18</v>
      </c>
      <c r="C5" s="81" t="s">
        <v>178</v>
      </c>
      <c r="D5" s="16"/>
      <c r="E5" s="86"/>
      <c r="F5" s="86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234"/>
    </row>
    <row r="6" spans="1:23" s="1" customFormat="1" ht="26.25" x14ac:dyDescent="0.4">
      <c r="A6" s="536" t="s">
        <v>3</v>
      </c>
      <c r="B6" s="536"/>
      <c r="C6" s="81">
        <v>11130008</v>
      </c>
      <c r="D6" s="16"/>
      <c r="E6" s="86"/>
      <c r="F6" s="86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234"/>
    </row>
    <row r="7" spans="1:23" s="1" customFormat="1" ht="26.25" x14ac:dyDescent="0.4">
      <c r="A7" s="536" t="s">
        <v>2</v>
      </c>
      <c r="B7" s="536"/>
      <c r="C7" s="81" t="s">
        <v>87</v>
      </c>
      <c r="D7" s="16"/>
      <c r="E7" s="86"/>
      <c r="F7" s="86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234"/>
    </row>
    <row r="8" spans="1:23" s="5" customFormat="1" ht="26.25" x14ac:dyDescent="0.3">
      <c r="A8" s="538" t="s">
        <v>4</v>
      </c>
      <c r="B8" s="538"/>
      <c r="C8" s="81" t="s">
        <v>99</v>
      </c>
      <c r="D8" s="9"/>
      <c r="E8" s="86"/>
      <c r="F8" s="86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234"/>
    </row>
    <row r="10" spans="1:23" s="5" customFormat="1" ht="26.25" x14ac:dyDescent="0.4">
      <c r="A10" s="536" t="s">
        <v>38</v>
      </c>
      <c r="B10" s="536"/>
      <c r="C10" s="164">
        <v>42661</v>
      </c>
      <c r="D10" s="164"/>
      <c r="E10" s="86"/>
      <c r="F10" s="86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234"/>
    </row>
    <row r="11" spans="1:23" s="5" customFormat="1" ht="26.25" x14ac:dyDescent="0.4">
      <c r="A11" s="536" t="s">
        <v>39</v>
      </c>
      <c r="B11" s="536"/>
      <c r="C11" s="164">
        <v>44879</v>
      </c>
      <c r="D11" s="9"/>
      <c r="E11" s="86"/>
      <c r="F11" s="86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234"/>
    </row>
    <row r="13" spans="1:23" ht="21" x14ac:dyDescent="0.35">
      <c r="A13" s="485" t="s">
        <v>44</v>
      </c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233"/>
    </row>
    <row r="14" spans="1:23" ht="21" x14ac:dyDescent="0.25">
      <c r="A14" s="539"/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238"/>
    </row>
    <row r="15" spans="1:23" ht="34.5" thickBot="1" x14ac:dyDescent="0.55000000000000004">
      <c r="A15" s="102" t="s">
        <v>37</v>
      </c>
      <c r="B15" s="540">
        <v>2018</v>
      </c>
      <c r="C15" s="541"/>
      <c r="D15" s="541"/>
      <c r="E15" s="541"/>
      <c r="F15" s="541"/>
      <c r="G15" s="541"/>
      <c r="H15" s="541"/>
      <c r="I15" s="541"/>
      <c r="J15" s="541"/>
      <c r="K15" s="541"/>
      <c r="L15" s="541"/>
      <c r="M15" s="541"/>
      <c r="N15" s="541"/>
      <c r="O15" s="541"/>
      <c r="P15" s="541"/>
      <c r="Q15" s="541"/>
      <c r="R15" s="541"/>
      <c r="S15" s="541"/>
      <c r="T15" s="542"/>
      <c r="U15" s="543"/>
      <c r="V15" s="85"/>
      <c r="W15" s="85"/>
    </row>
    <row r="16" spans="1:23" ht="159" customHeight="1" thickBot="1" x14ac:dyDescent="0.3">
      <c r="A16" s="544" t="s">
        <v>40</v>
      </c>
      <c r="B16" s="547" t="s">
        <v>41</v>
      </c>
      <c r="C16" s="548"/>
      <c r="D16" s="549"/>
      <c r="E16" s="549" t="s">
        <v>42</v>
      </c>
      <c r="F16" s="556" t="s">
        <v>62</v>
      </c>
      <c r="G16" s="557"/>
      <c r="H16" s="558" t="s">
        <v>78</v>
      </c>
      <c r="I16" s="559"/>
      <c r="J16" s="560" t="s">
        <v>79</v>
      </c>
      <c r="K16" s="561"/>
      <c r="L16" s="562"/>
      <c r="M16" s="563" t="s">
        <v>80</v>
      </c>
      <c r="N16" s="564"/>
      <c r="O16" s="565"/>
      <c r="P16" s="566" t="s">
        <v>81</v>
      </c>
      <c r="Q16" s="567"/>
      <c r="R16" s="568" t="s">
        <v>82</v>
      </c>
      <c r="S16" s="569"/>
      <c r="T16" s="570" t="s">
        <v>83</v>
      </c>
      <c r="U16" s="571"/>
      <c r="V16" s="572"/>
    </row>
    <row r="17" spans="1:23" ht="30" customHeight="1" x14ac:dyDescent="0.25">
      <c r="A17" s="545"/>
      <c r="B17" s="550"/>
      <c r="C17" s="551"/>
      <c r="D17" s="552"/>
      <c r="E17" s="552"/>
      <c r="F17" s="579" t="s">
        <v>47</v>
      </c>
      <c r="G17" s="599" t="s">
        <v>46</v>
      </c>
      <c r="H17" s="601" t="s">
        <v>73</v>
      </c>
      <c r="I17" s="603" t="s">
        <v>74</v>
      </c>
      <c r="J17" s="605" t="s">
        <v>48</v>
      </c>
      <c r="K17" s="588" t="s">
        <v>36</v>
      </c>
      <c r="L17" s="607" t="s">
        <v>35</v>
      </c>
      <c r="M17" s="588" t="s">
        <v>48</v>
      </c>
      <c r="N17" s="588" t="s">
        <v>36</v>
      </c>
      <c r="O17" s="591" t="s">
        <v>35</v>
      </c>
      <c r="P17" s="593" t="s">
        <v>75</v>
      </c>
      <c r="Q17" s="595" t="s">
        <v>76</v>
      </c>
      <c r="R17" s="597" t="s">
        <v>77</v>
      </c>
      <c r="S17" s="609" t="s">
        <v>76</v>
      </c>
      <c r="T17" s="573"/>
      <c r="U17" s="574"/>
      <c r="V17" s="575"/>
    </row>
    <row r="18" spans="1:23" ht="66" customHeight="1" thickBot="1" x14ac:dyDescent="0.3">
      <c r="A18" s="546"/>
      <c r="B18" s="553"/>
      <c r="C18" s="554"/>
      <c r="D18" s="555"/>
      <c r="E18" s="555"/>
      <c r="F18" s="580"/>
      <c r="G18" s="600"/>
      <c r="H18" s="602"/>
      <c r="I18" s="604"/>
      <c r="J18" s="606"/>
      <c r="K18" s="590"/>
      <c r="L18" s="608"/>
      <c r="M18" s="589"/>
      <c r="N18" s="590"/>
      <c r="O18" s="592"/>
      <c r="P18" s="594"/>
      <c r="Q18" s="596"/>
      <c r="R18" s="598"/>
      <c r="S18" s="610"/>
      <c r="T18" s="576"/>
      <c r="U18" s="577"/>
      <c r="V18" s="578"/>
    </row>
    <row r="19" spans="1:23" s="259" customFormat="1" ht="75.75" customHeight="1" x14ac:dyDescent="0.35">
      <c r="A19" s="242" t="s">
        <v>110</v>
      </c>
      <c r="B19" s="611"/>
      <c r="C19" s="612"/>
      <c r="D19" s="613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581" t="s">
        <v>112</v>
      </c>
      <c r="C20" s="582"/>
      <c r="D20" s="583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581" t="s">
        <v>114</v>
      </c>
      <c r="C21" s="582"/>
      <c r="D21" s="583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581" t="s">
        <v>109</v>
      </c>
      <c r="C22" s="582"/>
      <c r="D22" s="583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584"/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6"/>
      <c r="U24" s="586"/>
      <c r="V24" s="587"/>
      <c r="W24" s="101"/>
    </row>
    <row r="25" spans="1:23" ht="34.5" thickBot="1" x14ac:dyDescent="0.55000000000000004">
      <c r="A25" s="102" t="s">
        <v>37</v>
      </c>
      <c r="B25" s="540">
        <v>2019</v>
      </c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2"/>
      <c r="U25" s="543"/>
      <c r="V25" s="85"/>
      <c r="W25" s="85"/>
    </row>
    <row r="26" spans="1:23" ht="159" customHeight="1" thickBot="1" x14ac:dyDescent="0.3">
      <c r="A26" s="544" t="s">
        <v>40</v>
      </c>
      <c r="B26" s="547" t="s">
        <v>41</v>
      </c>
      <c r="C26" s="548"/>
      <c r="D26" s="549"/>
      <c r="E26" s="549" t="s">
        <v>42</v>
      </c>
      <c r="F26" s="556" t="s">
        <v>62</v>
      </c>
      <c r="G26" s="557"/>
      <c r="H26" s="558" t="s">
        <v>78</v>
      </c>
      <c r="I26" s="559"/>
      <c r="J26" s="560" t="s">
        <v>79</v>
      </c>
      <c r="K26" s="561"/>
      <c r="L26" s="562"/>
      <c r="M26" s="563" t="s">
        <v>80</v>
      </c>
      <c r="N26" s="564"/>
      <c r="O26" s="565"/>
      <c r="P26" s="566" t="s">
        <v>81</v>
      </c>
      <c r="Q26" s="567"/>
      <c r="R26" s="568" t="s">
        <v>82</v>
      </c>
      <c r="S26" s="569"/>
      <c r="T26" s="570" t="s">
        <v>83</v>
      </c>
      <c r="U26" s="571"/>
      <c r="V26" s="572"/>
      <c r="W26" s="98"/>
    </row>
    <row r="27" spans="1:23" ht="30" customHeight="1" x14ac:dyDescent="0.25">
      <c r="A27" s="545"/>
      <c r="B27" s="550"/>
      <c r="C27" s="551"/>
      <c r="D27" s="552"/>
      <c r="E27" s="552"/>
      <c r="F27" s="579" t="s">
        <v>47</v>
      </c>
      <c r="G27" s="599" t="s">
        <v>46</v>
      </c>
      <c r="H27" s="601" t="s">
        <v>73</v>
      </c>
      <c r="I27" s="603" t="s">
        <v>74</v>
      </c>
      <c r="J27" s="605" t="s">
        <v>48</v>
      </c>
      <c r="K27" s="588" t="s">
        <v>36</v>
      </c>
      <c r="L27" s="607" t="s">
        <v>35</v>
      </c>
      <c r="M27" s="588" t="s">
        <v>48</v>
      </c>
      <c r="N27" s="588" t="s">
        <v>36</v>
      </c>
      <c r="O27" s="591" t="s">
        <v>35</v>
      </c>
      <c r="P27" s="593" t="s">
        <v>75</v>
      </c>
      <c r="Q27" s="595" t="s">
        <v>76</v>
      </c>
      <c r="R27" s="597" t="s">
        <v>77</v>
      </c>
      <c r="S27" s="609" t="s">
        <v>76</v>
      </c>
      <c r="T27" s="573"/>
      <c r="U27" s="574"/>
      <c r="V27" s="575"/>
      <c r="W27" s="99"/>
    </row>
    <row r="28" spans="1:23" ht="66" customHeight="1" thickBot="1" x14ac:dyDescent="0.3">
      <c r="A28" s="546"/>
      <c r="B28" s="553"/>
      <c r="C28" s="554"/>
      <c r="D28" s="555"/>
      <c r="E28" s="555"/>
      <c r="F28" s="580"/>
      <c r="G28" s="600"/>
      <c r="H28" s="602"/>
      <c r="I28" s="604"/>
      <c r="J28" s="606"/>
      <c r="K28" s="590"/>
      <c r="L28" s="608"/>
      <c r="M28" s="589"/>
      <c r="N28" s="590"/>
      <c r="O28" s="592"/>
      <c r="P28" s="594"/>
      <c r="Q28" s="596"/>
      <c r="R28" s="598"/>
      <c r="S28" s="610"/>
      <c r="T28" s="576"/>
      <c r="U28" s="577"/>
      <c r="V28" s="578"/>
      <c r="W28" s="99"/>
    </row>
    <row r="29" spans="1:23" s="173" customFormat="1" ht="46.5" x14ac:dyDescent="0.25">
      <c r="A29" s="296" t="s">
        <v>115</v>
      </c>
      <c r="B29" s="623"/>
      <c r="C29" s="624"/>
      <c r="D29" s="625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14" t="s">
        <v>111</v>
      </c>
      <c r="B30" s="617" t="s">
        <v>116</v>
      </c>
      <c r="C30" s="618"/>
      <c r="D30" s="619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15"/>
      <c r="B31" s="617" t="s">
        <v>117</v>
      </c>
      <c r="C31" s="618"/>
      <c r="D31" s="619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16"/>
      <c r="B32" s="617" t="s">
        <v>106</v>
      </c>
      <c r="C32" s="618"/>
      <c r="D32" s="619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17" t="s">
        <v>118</v>
      </c>
      <c r="C33" s="618"/>
      <c r="D33" s="619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20"/>
      <c r="C34" s="621"/>
      <c r="D34" s="622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540">
        <v>2020</v>
      </c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2"/>
      <c r="U36" s="543"/>
      <c r="V36" s="85"/>
      <c r="W36" s="101"/>
    </row>
    <row r="37" spans="1:23" ht="95.25" customHeight="1" thickBot="1" x14ac:dyDescent="0.35">
      <c r="A37" s="544" t="s">
        <v>40</v>
      </c>
      <c r="B37" s="547" t="s">
        <v>41</v>
      </c>
      <c r="C37" s="548"/>
      <c r="D37" s="549"/>
      <c r="E37" s="549" t="s">
        <v>42</v>
      </c>
      <c r="F37" s="556" t="s">
        <v>62</v>
      </c>
      <c r="G37" s="557"/>
      <c r="H37" s="558" t="s">
        <v>78</v>
      </c>
      <c r="I37" s="559"/>
      <c r="J37" s="560" t="s">
        <v>79</v>
      </c>
      <c r="K37" s="561"/>
      <c r="L37" s="562"/>
      <c r="M37" s="563" t="s">
        <v>80</v>
      </c>
      <c r="N37" s="564"/>
      <c r="O37" s="565"/>
      <c r="P37" s="566" t="s">
        <v>81</v>
      </c>
      <c r="Q37" s="567"/>
      <c r="R37" s="568" t="s">
        <v>82</v>
      </c>
      <c r="S37" s="569"/>
      <c r="T37" s="570" t="s">
        <v>83</v>
      </c>
      <c r="U37" s="571"/>
      <c r="V37" s="572"/>
      <c r="W37" s="101"/>
    </row>
    <row r="38" spans="1:23" ht="18.75" x14ac:dyDescent="0.3">
      <c r="A38" s="545"/>
      <c r="B38" s="550"/>
      <c r="C38" s="551"/>
      <c r="D38" s="552"/>
      <c r="E38" s="552"/>
      <c r="F38" s="579" t="s">
        <v>47</v>
      </c>
      <c r="G38" s="599" t="s">
        <v>46</v>
      </c>
      <c r="H38" s="601" t="s">
        <v>73</v>
      </c>
      <c r="I38" s="603" t="s">
        <v>74</v>
      </c>
      <c r="J38" s="605" t="s">
        <v>48</v>
      </c>
      <c r="K38" s="588" t="s">
        <v>36</v>
      </c>
      <c r="L38" s="607" t="s">
        <v>35</v>
      </c>
      <c r="M38" s="588" t="s">
        <v>48</v>
      </c>
      <c r="N38" s="588" t="s">
        <v>36</v>
      </c>
      <c r="O38" s="591" t="s">
        <v>35</v>
      </c>
      <c r="P38" s="593" t="s">
        <v>75</v>
      </c>
      <c r="Q38" s="595" t="s">
        <v>76</v>
      </c>
      <c r="R38" s="597" t="s">
        <v>77</v>
      </c>
      <c r="S38" s="609" t="s">
        <v>76</v>
      </c>
      <c r="T38" s="573"/>
      <c r="U38" s="574"/>
      <c r="V38" s="575"/>
      <c r="W38" s="101"/>
    </row>
    <row r="39" spans="1:23" ht="50.25" customHeight="1" thickBot="1" x14ac:dyDescent="0.35">
      <c r="A39" s="546"/>
      <c r="B39" s="553"/>
      <c r="C39" s="554"/>
      <c r="D39" s="555"/>
      <c r="E39" s="555"/>
      <c r="F39" s="580"/>
      <c r="G39" s="600"/>
      <c r="H39" s="602"/>
      <c r="I39" s="604"/>
      <c r="J39" s="606"/>
      <c r="K39" s="590"/>
      <c r="L39" s="608"/>
      <c r="M39" s="589"/>
      <c r="N39" s="590"/>
      <c r="O39" s="592"/>
      <c r="P39" s="594"/>
      <c r="Q39" s="596"/>
      <c r="R39" s="598"/>
      <c r="S39" s="610"/>
      <c r="T39" s="576"/>
      <c r="U39" s="577"/>
      <c r="V39" s="578"/>
      <c r="W39" s="101"/>
    </row>
    <row r="40" spans="1:23" s="321" customFormat="1" ht="49.5" customHeight="1" x14ac:dyDescent="0.4">
      <c r="A40" s="304" t="s">
        <v>119</v>
      </c>
      <c r="B40" s="632"/>
      <c r="C40" s="633"/>
      <c r="D40" s="634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626" t="s">
        <v>111</v>
      </c>
      <c r="B41" s="629" t="s">
        <v>116</v>
      </c>
      <c r="C41" s="630"/>
      <c r="D41" s="631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627"/>
      <c r="B42" s="629" t="s">
        <v>117</v>
      </c>
      <c r="C42" s="630"/>
      <c r="D42" s="631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628"/>
      <c r="B43" s="629" t="s">
        <v>106</v>
      </c>
      <c r="C43" s="630"/>
      <c r="D43" s="631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629" t="s">
        <v>121</v>
      </c>
      <c r="C44" s="630"/>
      <c r="D44" s="631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629" t="s">
        <v>118</v>
      </c>
      <c r="C45" s="630"/>
      <c r="D45" s="631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629" t="s">
        <v>118</v>
      </c>
      <c r="C46" s="630"/>
      <c r="D46" s="631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635">
        <v>2021</v>
      </c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7"/>
      <c r="U49" s="638"/>
      <c r="V49" s="373"/>
      <c r="W49" s="320"/>
    </row>
    <row r="50" spans="1:23" s="321" customFormat="1" ht="99.75" customHeight="1" thickBot="1" x14ac:dyDescent="0.45">
      <c r="A50" s="639" t="s">
        <v>40</v>
      </c>
      <c r="B50" s="642" t="s">
        <v>41</v>
      </c>
      <c r="C50" s="643"/>
      <c r="D50" s="644"/>
      <c r="E50" s="644" t="s">
        <v>42</v>
      </c>
      <c r="F50" s="651" t="s">
        <v>62</v>
      </c>
      <c r="G50" s="652"/>
      <c r="H50" s="653" t="s">
        <v>78</v>
      </c>
      <c r="I50" s="654"/>
      <c r="J50" s="655" t="s">
        <v>79</v>
      </c>
      <c r="K50" s="656"/>
      <c r="L50" s="657"/>
      <c r="M50" s="658" t="s">
        <v>80</v>
      </c>
      <c r="N50" s="659"/>
      <c r="O50" s="660"/>
      <c r="P50" s="661" t="s">
        <v>81</v>
      </c>
      <c r="Q50" s="662"/>
      <c r="R50" s="663" t="s">
        <v>82</v>
      </c>
      <c r="S50" s="664"/>
      <c r="T50" s="665" t="s">
        <v>83</v>
      </c>
      <c r="U50" s="666"/>
      <c r="V50" s="667"/>
      <c r="W50" s="320"/>
    </row>
    <row r="51" spans="1:23" s="321" customFormat="1" ht="47.25" customHeight="1" x14ac:dyDescent="0.4">
      <c r="A51" s="640"/>
      <c r="B51" s="645"/>
      <c r="C51" s="646"/>
      <c r="D51" s="647"/>
      <c r="E51" s="647"/>
      <c r="F51" s="579" t="s">
        <v>47</v>
      </c>
      <c r="G51" s="599" t="s">
        <v>46</v>
      </c>
      <c r="H51" s="601" t="s">
        <v>73</v>
      </c>
      <c r="I51" s="603" t="s">
        <v>74</v>
      </c>
      <c r="J51" s="605" t="s">
        <v>48</v>
      </c>
      <c r="K51" s="588" t="s">
        <v>36</v>
      </c>
      <c r="L51" s="607" t="s">
        <v>35</v>
      </c>
      <c r="M51" s="588" t="s">
        <v>48</v>
      </c>
      <c r="N51" s="588" t="s">
        <v>36</v>
      </c>
      <c r="O51" s="591" t="s">
        <v>35</v>
      </c>
      <c r="P51" s="593" t="s">
        <v>75</v>
      </c>
      <c r="Q51" s="595" t="s">
        <v>76</v>
      </c>
      <c r="R51" s="597" t="s">
        <v>77</v>
      </c>
      <c r="S51" s="609" t="s">
        <v>76</v>
      </c>
      <c r="T51" s="668"/>
      <c r="U51" s="669"/>
      <c r="V51" s="670"/>
      <c r="W51" s="320"/>
    </row>
    <row r="52" spans="1:23" s="321" customFormat="1" ht="23.25" customHeight="1" thickBot="1" x14ac:dyDescent="0.45">
      <c r="A52" s="641"/>
      <c r="B52" s="648"/>
      <c r="C52" s="649"/>
      <c r="D52" s="650"/>
      <c r="E52" s="650"/>
      <c r="F52" s="580"/>
      <c r="G52" s="600"/>
      <c r="H52" s="602"/>
      <c r="I52" s="604"/>
      <c r="J52" s="606"/>
      <c r="K52" s="590"/>
      <c r="L52" s="608"/>
      <c r="M52" s="589"/>
      <c r="N52" s="590"/>
      <c r="O52" s="592"/>
      <c r="P52" s="594"/>
      <c r="Q52" s="596"/>
      <c r="R52" s="598"/>
      <c r="S52" s="610"/>
      <c r="T52" s="671"/>
      <c r="U52" s="672"/>
      <c r="V52" s="673"/>
    </row>
    <row r="53" spans="1:23" s="321" customFormat="1" ht="44.25" customHeight="1" x14ac:dyDescent="0.4">
      <c r="A53" s="626" t="s">
        <v>124</v>
      </c>
      <c r="B53" s="629" t="s">
        <v>116</v>
      </c>
      <c r="C53" s="630"/>
      <c r="D53" s="631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627"/>
      <c r="B54" s="629" t="s">
        <v>125</v>
      </c>
      <c r="C54" s="630"/>
      <c r="D54" s="631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628"/>
      <c r="B55" s="629" t="s">
        <v>106</v>
      </c>
      <c r="C55" s="630"/>
      <c r="D55" s="631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629" t="s">
        <v>121</v>
      </c>
      <c r="C56" s="630"/>
      <c r="D56" s="631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640" t="s">
        <v>107</v>
      </c>
      <c r="B57" s="629" t="s">
        <v>108</v>
      </c>
      <c r="C57" s="630"/>
      <c r="D57" s="631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640"/>
      <c r="B58" s="629" t="s">
        <v>126</v>
      </c>
      <c r="C58" s="630"/>
      <c r="D58" s="631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635">
        <v>2022</v>
      </c>
      <c r="C61" s="636"/>
      <c r="D61" s="636"/>
      <c r="E61" s="636"/>
      <c r="F61" s="636"/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7"/>
      <c r="U61" s="638"/>
      <c r="V61" s="373"/>
    </row>
    <row r="62" spans="1:23" s="321" customFormat="1" ht="27" thickBot="1" x14ac:dyDescent="0.45">
      <c r="A62" s="639" t="s">
        <v>40</v>
      </c>
      <c r="B62" s="642" t="s">
        <v>41</v>
      </c>
      <c r="C62" s="643"/>
      <c r="D62" s="644"/>
      <c r="E62" s="644" t="s">
        <v>42</v>
      </c>
      <c r="F62" s="651" t="s">
        <v>62</v>
      </c>
      <c r="G62" s="652"/>
      <c r="H62" s="653" t="s">
        <v>78</v>
      </c>
      <c r="I62" s="654"/>
      <c r="J62" s="655" t="s">
        <v>79</v>
      </c>
      <c r="K62" s="656"/>
      <c r="L62" s="657"/>
      <c r="M62" s="658" t="s">
        <v>80</v>
      </c>
      <c r="N62" s="659"/>
      <c r="O62" s="660"/>
      <c r="P62" s="661" t="s">
        <v>81</v>
      </c>
      <c r="Q62" s="662"/>
      <c r="R62" s="663" t="s">
        <v>82</v>
      </c>
      <c r="S62" s="664"/>
      <c r="T62" s="665" t="s">
        <v>83</v>
      </c>
      <c r="U62" s="666"/>
      <c r="V62" s="667"/>
    </row>
    <row r="63" spans="1:23" s="321" customFormat="1" ht="26.25" x14ac:dyDescent="0.4">
      <c r="A63" s="640"/>
      <c r="B63" s="645"/>
      <c r="C63" s="646"/>
      <c r="D63" s="647"/>
      <c r="E63" s="647"/>
      <c r="F63" s="579" t="s">
        <v>47</v>
      </c>
      <c r="G63" s="599" t="s">
        <v>46</v>
      </c>
      <c r="H63" s="601" t="s">
        <v>73</v>
      </c>
      <c r="I63" s="603" t="s">
        <v>74</v>
      </c>
      <c r="J63" s="605" t="s">
        <v>48</v>
      </c>
      <c r="K63" s="588" t="s">
        <v>36</v>
      </c>
      <c r="L63" s="607" t="s">
        <v>35</v>
      </c>
      <c r="M63" s="588" t="s">
        <v>48</v>
      </c>
      <c r="N63" s="588" t="s">
        <v>36</v>
      </c>
      <c r="O63" s="591" t="s">
        <v>35</v>
      </c>
      <c r="P63" s="593" t="s">
        <v>75</v>
      </c>
      <c r="Q63" s="595" t="s">
        <v>76</v>
      </c>
      <c r="R63" s="597" t="s">
        <v>77</v>
      </c>
      <c r="S63" s="609" t="s">
        <v>76</v>
      </c>
      <c r="T63" s="668"/>
      <c r="U63" s="669"/>
      <c r="V63" s="670"/>
    </row>
    <row r="64" spans="1:23" s="321" customFormat="1" ht="27" thickBot="1" x14ac:dyDescent="0.45">
      <c r="A64" s="641"/>
      <c r="B64" s="648"/>
      <c r="C64" s="649"/>
      <c r="D64" s="650"/>
      <c r="E64" s="650"/>
      <c r="F64" s="580"/>
      <c r="G64" s="600"/>
      <c r="H64" s="602"/>
      <c r="I64" s="604"/>
      <c r="J64" s="606"/>
      <c r="K64" s="590"/>
      <c r="L64" s="608"/>
      <c r="M64" s="589"/>
      <c r="N64" s="590"/>
      <c r="O64" s="592"/>
      <c r="P64" s="594"/>
      <c r="Q64" s="596"/>
      <c r="R64" s="598"/>
      <c r="S64" s="610"/>
      <c r="T64" s="671"/>
      <c r="U64" s="672"/>
      <c r="V64" s="673"/>
    </row>
    <row r="65" spans="1:22" s="321" customFormat="1" ht="90.75" customHeight="1" x14ac:dyDescent="0.4">
      <c r="A65" s="626" t="s">
        <v>124</v>
      </c>
      <c r="B65" s="629" t="str">
        <f>'IAFF (1)'!B19:D19</f>
        <v>Construcción, ampliación y mejoramiento de infraestructura educativa del ciclo diversificado</v>
      </c>
      <c r="C65" s="630"/>
      <c r="D65" s="631"/>
      <c r="E65" s="322" t="s">
        <v>105</v>
      </c>
      <c r="F65" s="323">
        <f>'IAFF (1)'!K39</f>
        <v>4773</v>
      </c>
      <c r="G65" s="324">
        <f>'IAFF (1)'!K19</f>
        <v>31871670</v>
      </c>
      <c r="H65" s="325">
        <v>44562</v>
      </c>
      <c r="I65" s="326">
        <v>44926</v>
      </c>
      <c r="J65" s="332">
        <f>F65</f>
        <v>4773</v>
      </c>
      <c r="K65" s="328">
        <f>'IAFF (1)'!H19</f>
        <v>1741.67</v>
      </c>
      <c r="L65" s="329">
        <f>K65/J65</f>
        <v>0.36490048187722607</v>
      </c>
      <c r="M65" s="330">
        <f>G65</f>
        <v>31871670</v>
      </c>
      <c r="N65" s="330">
        <f>'IAFF (1)'!L19</f>
        <v>3109741.67</v>
      </c>
      <c r="O65" s="331">
        <f t="shared" ref="O65:O67" si="14">N65/M65</f>
        <v>9.757071625051339E-2</v>
      </c>
      <c r="P65" s="425">
        <f t="shared" ref="P65" si="15">K65</f>
        <v>1741.67</v>
      </c>
      <c r="Q65" s="333">
        <f>L65</f>
        <v>0.36490048187722607</v>
      </c>
      <c r="R65" s="334">
        <f t="shared" ref="R65:R71" si="16">N65</f>
        <v>3109741.67</v>
      </c>
      <c r="S65" s="335">
        <f t="shared" ref="S65:S69" si="17">O65</f>
        <v>9.757071625051339E-2</v>
      </c>
      <c r="T65" s="336"/>
      <c r="U65" s="337"/>
      <c r="V65" s="338"/>
    </row>
    <row r="66" spans="1:22" s="321" customFormat="1" ht="86.25" customHeight="1" x14ac:dyDescent="0.4">
      <c r="A66" s="627"/>
      <c r="B66" s="629" t="str">
        <f>'IAFF (1)'!B20:D20</f>
        <v>Institutos tecnológicos dotados con equipamiento y mobiliario escolar</v>
      </c>
      <c r="C66" s="630"/>
      <c r="D66" s="631"/>
      <c r="E66" s="322" t="s">
        <v>103</v>
      </c>
      <c r="F66" s="323">
        <f>'IAFF (1)'!K40</f>
        <v>12</v>
      </c>
      <c r="G66" s="324">
        <f>'IAFF (1)'!K20</f>
        <v>4586105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4586105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628"/>
      <c r="B67" s="629" t="s">
        <v>102</v>
      </c>
      <c r="C67" s="630"/>
      <c r="D67" s="631"/>
      <c r="E67" s="322" t="s">
        <v>103</v>
      </c>
      <c r="F67" s="323">
        <f>'IAFF (1)'!K41</f>
        <v>5</v>
      </c>
      <c r="G67" s="324">
        <f>'IAFF (1)'!K21</f>
        <v>12927590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12927590</v>
      </c>
      <c r="N67" s="330">
        <f>'IAFF (1)'!L21</f>
        <v>8822105.0299999993</v>
      </c>
      <c r="O67" s="331">
        <f t="shared" si="14"/>
        <v>0.6824245686937781</v>
      </c>
      <c r="P67" s="332">
        <f t="shared" ref="P67:P71" si="20">K67</f>
        <v>0</v>
      </c>
      <c r="Q67" s="333">
        <f t="shared" si="19"/>
        <v>0</v>
      </c>
      <c r="R67" s="334">
        <f t="shared" si="16"/>
        <v>8822105.0299999993</v>
      </c>
      <c r="S67" s="335">
        <f>R67/M67</f>
        <v>0.6824245686937781</v>
      </c>
      <c r="T67" s="336"/>
      <c r="U67" s="337"/>
      <c r="V67" s="338"/>
    </row>
    <row r="68" spans="1:22" s="321" customFormat="1" ht="52.5" customHeight="1" x14ac:dyDescent="0.4">
      <c r="A68" s="626" t="s">
        <v>107</v>
      </c>
      <c r="B68" s="629" t="s">
        <v>108</v>
      </c>
      <c r="C68" s="630"/>
      <c r="D68" s="631"/>
      <c r="E68" s="322" t="s">
        <v>122</v>
      </c>
      <c r="F68" s="340"/>
      <c r="G68" s="341">
        <f>'IAFF (1)'!K30</f>
        <v>191428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191428</v>
      </c>
      <c r="N68" s="330">
        <f>'IAFF (1)'!L30</f>
        <v>105803.76000000001</v>
      </c>
      <c r="O68" s="331">
        <v>0</v>
      </c>
      <c r="P68" s="332">
        <f t="shared" si="20"/>
        <v>0</v>
      </c>
      <c r="Q68" s="333">
        <v>0</v>
      </c>
      <c r="R68" s="334">
        <f t="shared" si="16"/>
        <v>105803.76000000001</v>
      </c>
      <c r="S68" s="335">
        <f>R68/M68</f>
        <v>0.55270785882942941</v>
      </c>
      <c r="T68" s="336"/>
      <c r="U68" s="337"/>
      <c r="V68" s="338"/>
    </row>
    <row r="69" spans="1:22" s="321" customFormat="1" ht="26.25" customHeight="1" x14ac:dyDescent="0.4">
      <c r="A69" s="627"/>
      <c r="B69" s="629" t="s">
        <v>126</v>
      </c>
      <c r="C69" s="630"/>
      <c r="D69" s="631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1211858.23</v>
      </c>
      <c r="O69" s="331">
        <f t="shared" ref="O69:O71" si="21">N69/M69</f>
        <v>0.39274688909371153</v>
      </c>
      <c r="P69" s="332">
        <f t="shared" si="20"/>
        <v>0</v>
      </c>
      <c r="Q69" s="333">
        <f t="shared" si="19"/>
        <v>0</v>
      </c>
      <c r="R69" s="334">
        <f t="shared" si="16"/>
        <v>1211858.23</v>
      </c>
      <c r="S69" s="335">
        <f t="shared" si="17"/>
        <v>0.39274688909371153</v>
      </c>
      <c r="T69" s="336"/>
      <c r="U69" s="337"/>
      <c r="V69" s="338"/>
    </row>
    <row r="70" spans="1:22" s="321" customFormat="1" ht="26.25" hidden="1" customHeight="1" x14ac:dyDescent="0.4">
      <c r="A70" s="627"/>
      <c r="B70" s="699"/>
      <c r="C70" s="700"/>
      <c r="D70" s="701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702" t="s">
        <v>128</v>
      </c>
      <c r="B71" s="702"/>
      <c r="C71" s="702"/>
      <c r="D71" s="702"/>
      <c r="E71" s="702"/>
      <c r="F71" s="702"/>
      <c r="G71" s="398">
        <f>SUM(G65:G70)</f>
        <v>52662389</v>
      </c>
      <c r="H71" s="349"/>
      <c r="I71" s="350"/>
      <c r="J71" s="351">
        <f>SUM(J65:J70)</f>
        <v>4790</v>
      </c>
      <c r="K71" s="351">
        <f>SUM(K65:K70)</f>
        <v>1741.67</v>
      </c>
      <c r="L71" s="353">
        <f>K71/J71</f>
        <v>0.36360542797494783</v>
      </c>
      <c r="M71" s="354">
        <f>SUM(M65:M70)</f>
        <v>52662389</v>
      </c>
      <c r="N71" s="354">
        <f>SUM(N65:N70)</f>
        <v>13249508.689999999</v>
      </c>
      <c r="O71" s="355">
        <f t="shared" si="21"/>
        <v>0.25159338460699154</v>
      </c>
      <c r="P71" s="424">
        <f t="shared" si="20"/>
        <v>1741.67</v>
      </c>
      <c r="Q71" s="333">
        <f>P71/J71</f>
        <v>0.36360542797494783</v>
      </c>
      <c r="R71" s="357">
        <f t="shared" si="16"/>
        <v>13249508.689999999</v>
      </c>
      <c r="S71" s="358">
        <f>R71/M71</f>
        <v>0.25159338460699154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90" t="s">
        <v>63</v>
      </c>
      <c r="B73" s="691"/>
      <c r="C73" s="691"/>
      <c r="D73" s="691"/>
      <c r="E73" s="691"/>
      <c r="F73" s="691"/>
      <c r="G73" s="692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93" t="s">
        <v>67</v>
      </c>
      <c r="E74" s="694"/>
      <c r="F74" s="693" t="s">
        <v>68</v>
      </c>
      <c r="G74" s="694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95" t="str">
        <f>Q22</f>
        <v>N/A</v>
      </c>
      <c r="E75" s="696"/>
      <c r="F75" s="697">
        <f>R22</f>
        <v>5478204</v>
      </c>
      <c r="G75" s="698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80">
        <f>Q35</f>
        <v>2.3769907297361539E-4</v>
      </c>
      <c r="E76" s="681"/>
      <c r="F76" s="682">
        <f>R35</f>
        <v>17073615.789999999</v>
      </c>
      <c r="G76" s="683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80">
        <f>Q47</f>
        <v>1.9265445572743664E-2</v>
      </c>
      <c r="E77" s="681"/>
      <c r="F77" s="682">
        <f>R47</f>
        <v>3694137.6799999997</v>
      </c>
      <c r="G77" s="683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84">
        <f>Q59</f>
        <v>4.7173846623892448E-3</v>
      </c>
      <c r="E78" s="685"/>
      <c r="F78" s="682">
        <f>R59</f>
        <v>5482497.2199999997</v>
      </c>
      <c r="G78" s="683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0.36490048187722607</v>
      </c>
      <c r="C79" s="397">
        <f>O71</f>
        <v>0.25159338460699154</v>
      </c>
      <c r="D79" s="686">
        <f>Q71</f>
        <v>0.36360542797494783</v>
      </c>
      <c r="E79" s="687"/>
      <c r="F79" s="688">
        <f>R71</f>
        <v>13249508.689999999</v>
      </c>
      <c r="G79" s="689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534" t="s">
        <v>172</v>
      </c>
      <c r="B80" s="534"/>
      <c r="C80" s="534"/>
      <c r="D80" s="534"/>
      <c r="E80" s="534"/>
      <c r="F80" s="534"/>
      <c r="G80" s="419">
        <f>SUM(F75:G79)</f>
        <v>44977963.379999995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674" t="s">
        <v>15</v>
      </c>
      <c r="J82" s="675"/>
      <c r="K82" s="675"/>
      <c r="L82" s="675"/>
      <c r="M82" s="676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677" t="s">
        <v>14</v>
      </c>
      <c r="B83" s="678"/>
      <c r="C83" s="678"/>
      <c r="D83" s="678"/>
      <c r="E83" s="679"/>
      <c r="F83" s="389"/>
      <c r="G83" s="390"/>
      <c r="H83" s="389"/>
      <c r="I83" s="677"/>
      <c r="J83" s="678"/>
      <c r="K83" s="678"/>
      <c r="L83" s="678"/>
      <c r="M83" s="679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zoomScale="55" zoomScaleNormal="75" zoomScaleSheetLayoutView="55" zoomScalePageLayoutView="55" workbookViewId="0">
      <selection activeCell="K28" sqref="K28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36" t="s">
        <v>85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8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03"/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5"/>
    </row>
    <row r="5" spans="1:17" ht="39.75" thickBot="1" x14ac:dyDescent="0.65">
      <c r="A5" s="708" t="s">
        <v>20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10"/>
    </row>
    <row r="6" spans="1:17" ht="8.25" customHeight="1" thickBot="1" x14ac:dyDescent="0.4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42" t="s">
        <v>1</v>
      </c>
      <c r="B8" s="743"/>
      <c r="C8" s="744">
        <v>2022</v>
      </c>
      <c r="D8" s="745"/>
      <c r="E8" s="746" t="s">
        <v>6</v>
      </c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8"/>
      <c r="Q8" s="24"/>
    </row>
    <row r="9" spans="1:17" ht="18.75" customHeight="1" x14ac:dyDescent="0.35">
      <c r="A9" s="127"/>
      <c r="B9" s="128" t="s">
        <v>18</v>
      </c>
      <c r="C9" s="755" t="s">
        <v>178</v>
      </c>
      <c r="D9" s="756"/>
      <c r="E9" s="749"/>
      <c r="F9" s="750"/>
      <c r="G9" s="750"/>
      <c r="H9" s="750"/>
      <c r="I9" s="750"/>
      <c r="J9" s="750"/>
      <c r="K9" s="750"/>
      <c r="L9" s="750"/>
      <c r="M9" s="750"/>
      <c r="N9" s="750"/>
      <c r="O9" s="750"/>
      <c r="P9" s="751"/>
      <c r="Q9" s="24"/>
    </row>
    <row r="10" spans="1:17" ht="23.25" x14ac:dyDescent="0.35">
      <c r="A10" s="757" t="s">
        <v>3</v>
      </c>
      <c r="B10" s="758"/>
      <c r="C10" s="755" t="s">
        <v>91</v>
      </c>
      <c r="D10" s="756"/>
      <c r="E10" s="749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1"/>
      <c r="Q10" s="24"/>
    </row>
    <row r="11" spans="1:17" ht="23.25" x14ac:dyDescent="0.35">
      <c r="A11" s="757" t="s">
        <v>2</v>
      </c>
      <c r="B11" s="758"/>
      <c r="C11" s="755" t="s">
        <v>87</v>
      </c>
      <c r="D11" s="756"/>
      <c r="E11" s="749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1"/>
      <c r="Q11" s="24"/>
    </row>
    <row r="12" spans="1:17" s="5" customFormat="1" ht="24.75" customHeight="1" x14ac:dyDescent="0.3">
      <c r="A12" s="759" t="s">
        <v>4</v>
      </c>
      <c r="B12" s="760"/>
      <c r="C12" s="755" t="s">
        <v>99</v>
      </c>
      <c r="D12" s="756"/>
      <c r="E12" s="749"/>
      <c r="F12" s="750"/>
      <c r="G12" s="750"/>
      <c r="H12" s="750"/>
      <c r="I12" s="750"/>
      <c r="J12" s="750"/>
      <c r="K12" s="750"/>
      <c r="L12" s="750"/>
      <c r="M12" s="750"/>
      <c r="N12" s="750"/>
      <c r="O12" s="750"/>
      <c r="P12" s="751"/>
      <c r="Q12" s="24"/>
    </row>
    <row r="13" spans="1:17" s="5" customFormat="1" ht="21" customHeight="1" thickBot="1" x14ac:dyDescent="0.35">
      <c r="A13" s="129"/>
      <c r="B13" s="130" t="s">
        <v>11</v>
      </c>
      <c r="C13" s="755" t="s">
        <v>100</v>
      </c>
      <c r="D13" s="756"/>
      <c r="E13" s="749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1"/>
      <c r="Q13" s="24"/>
    </row>
    <row r="14" spans="1:17" s="5" customFormat="1" ht="21" customHeight="1" x14ac:dyDescent="0.3">
      <c r="A14" s="105"/>
      <c r="B14" s="105"/>
      <c r="C14" s="82"/>
      <c r="D14" s="9"/>
      <c r="E14" s="749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1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52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754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03"/>
      <c r="B17" s="704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4"/>
      <c r="P17" s="705"/>
    </row>
    <row r="18" spans="1:16" ht="39.75" thickBot="1" x14ac:dyDescent="0.65">
      <c r="A18" s="708" t="s">
        <v>84</v>
      </c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10"/>
    </row>
    <row r="19" spans="1:16" ht="8.25" customHeight="1" x14ac:dyDescent="0.35">
      <c r="A19" s="711"/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3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14" t="s">
        <v>56</v>
      </c>
      <c r="C21" s="715"/>
      <c r="D21" s="714" t="s">
        <v>57</v>
      </c>
      <c r="E21" s="761"/>
      <c r="F21" s="761"/>
      <c r="G21" s="761"/>
      <c r="H21" s="761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16" t="s">
        <v>60</v>
      </c>
      <c r="P21" s="717"/>
    </row>
    <row r="22" spans="1:16" ht="81" customHeight="1" x14ac:dyDescent="0.35">
      <c r="A22" s="727" t="s">
        <v>129</v>
      </c>
      <c r="B22" s="721" t="s">
        <v>102</v>
      </c>
      <c r="C22" s="722"/>
      <c r="D22" s="718" t="s">
        <v>166</v>
      </c>
      <c r="E22" s="719"/>
      <c r="F22" s="719"/>
      <c r="G22" s="719"/>
      <c r="H22" s="720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06"/>
      <c r="P22" s="706"/>
    </row>
    <row r="23" spans="1:16" ht="81" customHeight="1" x14ac:dyDescent="0.35">
      <c r="A23" s="728"/>
      <c r="B23" s="723"/>
      <c r="C23" s="724"/>
      <c r="D23" s="718" t="s">
        <v>167</v>
      </c>
      <c r="E23" s="719"/>
      <c r="F23" s="719"/>
      <c r="G23" s="719"/>
      <c r="H23" s="720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06"/>
      <c r="P23" s="706"/>
    </row>
    <row r="24" spans="1:16" ht="81" customHeight="1" x14ac:dyDescent="0.35">
      <c r="A24" s="728"/>
      <c r="B24" s="723"/>
      <c r="C24" s="724"/>
      <c r="D24" s="718" t="s">
        <v>168</v>
      </c>
      <c r="E24" s="719"/>
      <c r="F24" s="719"/>
      <c r="G24" s="719"/>
      <c r="H24" s="720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0.9</v>
      </c>
      <c r="O24" s="706"/>
      <c r="P24" s="706"/>
    </row>
    <row r="25" spans="1:16" ht="81" customHeight="1" x14ac:dyDescent="0.35">
      <c r="A25" s="729"/>
      <c r="B25" s="725"/>
      <c r="C25" s="726"/>
      <c r="D25" s="718" t="s">
        <v>169</v>
      </c>
      <c r="E25" s="719"/>
      <c r="F25" s="719"/>
      <c r="G25" s="719"/>
      <c r="H25" s="720"/>
      <c r="I25" s="402">
        <v>14110903</v>
      </c>
      <c r="J25" s="402" t="s">
        <v>88</v>
      </c>
      <c r="K25" s="418">
        <v>44580</v>
      </c>
      <c r="L25" s="418">
        <v>44840</v>
      </c>
      <c r="M25" s="422">
        <v>1</v>
      </c>
      <c r="N25" s="422">
        <v>0.5</v>
      </c>
      <c r="O25" s="706"/>
      <c r="P25" s="706"/>
    </row>
    <row r="26" spans="1:16" ht="89.25" customHeight="1" x14ac:dyDescent="0.35">
      <c r="A26" s="730" t="s">
        <v>129</v>
      </c>
      <c r="B26" s="731" t="s">
        <v>104</v>
      </c>
      <c r="C26" s="732"/>
      <c r="D26" s="733" t="s">
        <v>170</v>
      </c>
      <c r="E26" s="734"/>
      <c r="F26" s="734"/>
      <c r="G26" s="734"/>
      <c r="H26" s="735"/>
      <c r="I26" s="235">
        <v>14126478</v>
      </c>
      <c r="J26" s="766" t="s">
        <v>163</v>
      </c>
      <c r="K26" s="418">
        <v>44610</v>
      </c>
      <c r="L26" s="418">
        <v>44940</v>
      </c>
      <c r="M26" s="219">
        <v>0.51080000000000003</v>
      </c>
      <c r="N26" s="219">
        <v>0.1</v>
      </c>
      <c r="O26" s="707"/>
      <c r="P26" s="707"/>
    </row>
    <row r="27" spans="1:16" ht="89.25" customHeight="1" x14ac:dyDescent="0.35">
      <c r="A27" s="729"/>
      <c r="B27" s="725"/>
      <c r="C27" s="726"/>
      <c r="D27" s="733" t="s">
        <v>171</v>
      </c>
      <c r="E27" s="734"/>
      <c r="F27" s="734"/>
      <c r="G27" s="734"/>
      <c r="H27" s="735"/>
      <c r="I27" s="412">
        <v>14126478</v>
      </c>
      <c r="J27" s="767"/>
      <c r="K27" s="418">
        <v>44656</v>
      </c>
      <c r="L27" s="418">
        <v>44926</v>
      </c>
      <c r="M27" s="219">
        <v>0.43390000000000001</v>
      </c>
      <c r="N27" s="219">
        <v>0.15</v>
      </c>
      <c r="O27" s="706"/>
      <c r="P27" s="706"/>
    </row>
    <row r="28" spans="1:16" ht="63" x14ac:dyDescent="0.3">
      <c r="A28" s="401" t="s">
        <v>129</v>
      </c>
      <c r="B28" s="762" t="s">
        <v>106</v>
      </c>
      <c r="C28" s="763"/>
      <c r="D28" s="733" t="s">
        <v>130</v>
      </c>
      <c r="E28" s="734"/>
      <c r="F28" s="734"/>
      <c r="G28" s="734"/>
      <c r="H28" s="735"/>
      <c r="I28" s="235">
        <v>15615642</v>
      </c>
      <c r="J28" s="402" t="s">
        <v>88</v>
      </c>
      <c r="K28" s="417"/>
      <c r="L28" s="137"/>
      <c r="M28" s="219">
        <v>0</v>
      </c>
      <c r="N28" s="219">
        <v>0</v>
      </c>
      <c r="O28" s="765" t="s">
        <v>161</v>
      </c>
      <c r="P28" s="765"/>
    </row>
    <row r="29" spans="1:16" ht="102" customHeight="1" x14ac:dyDescent="0.35">
      <c r="A29" s="429" t="s">
        <v>129</v>
      </c>
      <c r="B29" s="768" t="s">
        <v>104</v>
      </c>
      <c r="C29" s="769"/>
      <c r="D29" s="733" t="s">
        <v>177</v>
      </c>
      <c r="E29" s="734"/>
      <c r="F29" s="734"/>
      <c r="G29" s="734"/>
      <c r="H29" s="735"/>
      <c r="I29" s="428">
        <v>16832825</v>
      </c>
      <c r="J29" s="428">
        <v>225121</v>
      </c>
      <c r="K29" s="418">
        <v>44895</v>
      </c>
      <c r="L29" s="418">
        <v>45255</v>
      </c>
      <c r="M29" s="219">
        <v>0</v>
      </c>
      <c r="N29" s="219">
        <v>0</v>
      </c>
      <c r="O29" s="764" t="s">
        <v>180</v>
      </c>
      <c r="P29" s="764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61" t="s">
        <v>14</v>
      </c>
      <c r="C33" s="462"/>
      <c r="D33" s="462"/>
      <c r="E33" s="462"/>
      <c r="F33" s="463"/>
      <c r="J33" s="461" t="s">
        <v>15</v>
      </c>
      <c r="K33" s="462"/>
      <c r="L33" s="462"/>
      <c r="M33" s="462"/>
      <c r="N33" s="462"/>
      <c r="O33" s="463"/>
    </row>
  </sheetData>
  <mergeCells count="46"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6" sqref="E6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70" t="s">
        <v>165</v>
      </c>
      <c r="B1" s="770"/>
      <c r="C1" s="770"/>
      <c r="D1" s="770"/>
      <c r="E1" s="770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  <c r="E4">
        <f>1015352.7+1923293.47</f>
        <v>2938646.17</v>
      </c>
    </row>
    <row r="5" spans="1:6" x14ac:dyDescent="0.25">
      <c r="B5" t="s">
        <v>133</v>
      </c>
      <c r="C5" s="403">
        <v>1266036</v>
      </c>
      <c r="E5" s="403">
        <f>77531+47531+46033.5</f>
        <v>171095.5</v>
      </c>
    </row>
    <row r="6" spans="1:6" x14ac:dyDescent="0.25">
      <c r="C6" s="404">
        <f>SUM(C4:C5)</f>
        <v>31871670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12406590</v>
      </c>
      <c r="E9" s="403">
        <f>340030.04+340030.04+872500+872500+544048.07+1618696.9+476636.49+845000+2197000+476636.49</f>
        <v>8583078.0299999993</v>
      </c>
    </row>
    <row r="10" spans="1:6" x14ac:dyDescent="0.25">
      <c r="B10" t="s">
        <v>133</v>
      </c>
      <c r="C10" s="403">
        <v>521000</v>
      </c>
      <c r="E10" s="403">
        <f>109035+15380+15380+32002+18606+32002+16622</f>
        <v>239027</v>
      </c>
    </row>
    <row r="11" spans="1:6" x14ac:dyDescent="0.25">
      <c r="C11" s="404">
        <f>SUM(C9:C10)</f>
        <v>12927590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331609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7" x14ac:dyDescent="0.25">
      <c r="B33" t="s">
        <v>155</v>
      </c>
      <c r="C33" s="403">
        <v>1205798</v>
      </c>
    </row>
    <row r="34" spans="2:7" x14ac:dyDescent="0.25">
      <c r="B34" t="s">
        <v>156</v>
      </c>
      <c r="C34" s="403">
        <v>700750</v>
      </c>
    </row>
    <row r="35" spans="2:7" x14ac:dyDescent="0.25">
      <c r="C35" s="404">
        <f>SUM(C14:C34)</f>
        <v>4586105</v>
      </c>
    </row>
    <row r="36" spans="2:7" x14ac:dyDescent="0.25">
      <c r="C36" s="404"/>
    </row>
    <row r="37" spans="2:7" x14ac:dyDescent="0.25">
      <c r="B37" s="407" t="s">
        <v>108</v>
      </c>
      <c r="C37" s="407" t="s">
        <v>160</v>
      </c>
    </row>
    <row r="38" spans="2:7" x14ac:dyDescent="0.25">
      <c r="B38" t="s">
        <v>158</v>
      </c>
      <c r="C38" s="403">
        <f>150000-97331</f>
        <v>52669</v>
      </c>
      <c r="E38">
        <f>11334.38+11334.38+6975</f>
        <v>29643.759999999998</v>
      </c>
      <c r="G38">
        <v>97331</v>
      </c>
    </row>
    <row r="39" spans="2:7" x14ac:dyDescent="0.25">
      <c r="B39" t="s">
        <v>159</v>
      </c>
      <c r="C39" s="403">
        <v>138759</v>
      </c>
      <c r="E39" s="403">
        <v>76160</v>
      </c>
    </row>
    <row r="40" spans="2:7" x14ac:dyDescent="0.25">
      <c r="C40" s="404">
        <f>SUM(C38:C39)</f>
        <v>191428</v>
      </c>
      <c r="E40" s="403"/>
    </row>
    <row r="41" spans="2:7" x14ac:dyDescent="0.25">
      <c r="E41" s="403"/>
    </row>
    <row r="42" spans="2:7" x14ac:dyDescent="0.25">
      <c r="B42" s="407" t="s">
        <v>118</v>
      </c>
      <c r="C42" s="404">
        <v>3085596</v>
      </c>
      <c r="E42" s="403">
        <f>575646.28+636211.95</f>
        <v>1211858.23</v>
      </c>
    </row>
    <row r="43" spans="2:7" x14ac:dyDescent="0.25">
      <c r="E43" s="403"/>
    </row>
    <row r="44" spans="2:7" x14ac:dyDescent="0.25">
      <c r="B44" s="405" t="s">
        <v>128</v>
      </c>
      <c r="C44" s="404">
        <f>SUM(C6+C11+C35+C40+C42)</f>
        <v>52662389</v>
      </c>
      <c r="E44" s="404">
        <f>SUM(E4:E42)</f>
        <v>13249508.689999999</v>
      </c>
      <c r="G44" s="403">
        <f>C44-G38</f>
        <v>52565058</v>
      </c>
    </row>
    <row r="45" spans="2:7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2022-12-05T22:05:21Z</cp:lastPrinted>
  <dcterms:created xsi:type="dcterms:W3CDTF">2014-02-17T15:43:28Z</dcterms:created>
  <dcterms:modified xsi:type="dcterms:W3CDTF">2022-12-13T22:43:19Z</dcterms:modified>
</cp:coreProperties>
</file>