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3/"/>
    </mc:Choice>
  </mc:AlternateContent>
  <xr:revisionPtr revIDLastSave="748" documentId="11_939573B4405E9A559A8B319CDD79EA57EC0C644C" xr6:coauthVersionLast="47" xr6:coauthVersionMax="47" xr10:uidLastSave="{90A2FE9A-4AFC-427B-B8C4-E9D6F4E7F0F5}"/>
  <bookViews>
    <workbookView xWindow="-120" yWindow="-120" windowWidth="29040" windowHeight="15840" tabRatio="587" activeTab="1" xr2:uid="{00000000-000D-0000-FFFF-FFFF00000000}"/>
  </bookViews>
  <sheets>
    <sheet name="Básico" sheetId="5" r:id="rId1"/>
    <sheet name="Diversificado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" l="1"/>
  <c r="AA14" i="6"/>
  <c r="Y14" i="6" l="1"/>
  <c r="W14" i="6" l="1"/>
  <c r="U14" i="6" l="1"/>
  <c r="S14" i="6" l="1"/>
  <c r="N5" i="6" l="1"/>
  <c r="O5" i="6" s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AB30" i="5"/>
  <c r="N14" i="6" l="1"/>
  <c r="O14" i="6" s="1"/>
  <c r="Z30" i="5" l="1"/>
  <c r="W30" i="5" l="1"/>
  <c r="U30" i="5" l="1"/>
  <c r="S30" i="5"/>
  <c r="E30" i="5" l="1"/>
  <c r="AA5" i="5"/>
  <c r="Y30" i="5"/>
  <c r="O5" i="5"/>
  <c r="X30" i="5" l="1"/>
  <c r="R5" i="5"/>
  <c r="R5" i="6" l="1"/>
  <c r="O28" i="5" l="1"/>
  <c r="R28" i="5" s="1"/>
  <c r="R11" i="6" l="1"/>
  <c r="R8" i="6" l="1"/>
  <c r="R9" i="6"/>
  <c r="R12" i="6"/>
  <c r="M5" i="6"/>
  <c r="M6" i="6"/>
  <c r="M7" i="6"/>
  <c r="M8" i="6"/>
  <c r="M9" i="6"/>
  <c r="M10" i="6"/>
  <c r="M11" i="6"/>
  <c r="M12" i="6"/>
  <c r="M13" i="6"/>
  <c r="T14" i="6"/>
  <c r="O29" i="5"/>
  <c r="O7" i="5"/>
  <c r="O8" i="5"/>
  <c r="R8" i="5" s="1"/>
  <c r="O9" i="5"/>
  <c r="O10" i="5"/>
  <c r="O11" i="5"/>
  <c r="O12" i="5"/>
  <c r="O13" i="5"/>
  <c r="O14" i="5"/>
  <c r="O15" i="5"/>
  <c r="O16" i="5"/>
  <c r="R16" i="5" s="1"/>
  <c r="O17" i="5"/>
  <c r="R17" i="5" s="1"/>
  <c r="O18" i="5"/>
  <c r="O19" i="5"/>
  <c r="O20" i="5"/>
  <c r="O21" i="5"/>
  <c r="O22" i="5"/>
  <c r="O23" i="5"/>
  <c r="R23" i="5" s="1"/>
  <c r="O24" i="5"/>
  <c r="R24" i="5" s="1"/>
  <c r="O25" i="5"/>
  <c r="R25" i="5" s="1"/>
  <c r="O26" i="5"/>
  <c r="O27" i="5"/>
  <c r="O6" i="5"/>
  <c r="R6" i="5" s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6" i="5"/>
  <c r="N29" i="5"/>
  <c r="N5" i="5"/>
  <c r="R20" i="5" l="1"/>
  <c r="R12" i="5"/>
  <c r="R27" i="5"/>
  <c r="R19" i="5"/>
  <c r="R15" i="5"/>
  <c r="R11" i="5"/>
  <c r="R7" i="6"/>
  <c r="R10" i="6"/>
  <c r="R26" i="5"/>
  <c r="R22" i="5"/>
  <c r="R18" i="5"/>
  <c r="R14" i="5"/>
  <c r="R10" i="5"/>
  <c r="R29" i="5"/>
  <c r="R13" i="6"/>
  <c r="R21" i="5"/>
  <c r="R13" i="5"/>
  <c r="R9" i="5"/>
  <c r="R7" i="5"/>
  <c r="R6" i="6"/>
  <c r="M14" i="6"/>
  <c r="O30" i="5"/>
  <c r="N30" i="5"/>
  <c r="R14" i="6" l="1"/>
  <c r="M5" i="5"/>
  <c r="M15" i="5" l="1"/>
  <c r="H30" i="5" l="1"/>
  <c r="G30" i="5"/>
  <c r="J14" i="6"/>
  <c r="I14" i="6"/>
  <c r="M12" i="5" l="1"/>
  <c r="H10" i="6"/>
  <c r="H11" i="6"/>
  <c r="H12" i="6"/>
  <c r="H13" i="6"/>
  <c r="H6" i="6"/>
  <c r="H7" i="6"/>
  <c r="H8" i="6"/>
  <c r="H9" i="6"/>
  <c r="H5" i="6"/>
  <c r="F28" i="5"/>
  <c r="F29" i="5"/>
  <c r="F25" i="5"/>
  <c r="F26" i="5"/>
  <c r="F27" i="5"/>
  <c r="F23" i="5"/>
  <c r="F24" i="5"/>
  <c r="F22" i="5"/>
  <c r="F21" i="5"/>
  <c r="F18" i="5"/>
  <c r="F19" i="5"/>
  <c r="F20" i="5"/>
  <c r="F11" i="5"/>
  <c r="F12" i="5"/>
  <c r="F13" i="5"/>
  <c r="F14" i="5"/>
  <c r="F15" i="5"/>
  <c r="F16" i="5"/>
  <c r="F17" i="5"/>
  <c r="F6" i="5"/>
  <c r="F7" i="5"/>
  <c r="F8" i="5"/>
  <c r="F9" i="5"/>
  <c r="F10" i="5"/>
  <c r="F5" i="5"/>
  <c r="G14" i="6"/>
  <c r="M6" i="5" l="1"/>
  <c r="X14" i="6" l="1"/>
  <c r="V14" i="6"/>
  <c r="M13" i="5" l="1"/>
  <c r="M14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11" i="5"/>
  <c r="M10" i="5"/>
  <c r="M9" i="5"/>
  <c r="M8" i="5"/>
  <c r="M7" i="5"/>
  <c r="M30" i="5" l="1"/>
  <c r="T30" i="5" l="1"/>
  <c r="T1048575" i="5" s="1"/>
  <c r="M1048575" i="5"/>
  <c r="V30" i="5"/>
  <c r="AA30" i="5"/>
  <c r="R30" i="5" l="1"/>
  <c r="Z14" i="6" l="1"/>
  <c r="M33" i="5"/>
  <c r="E14" i="6"/>
  <c r="L14" i="6" l="1"/>
  <c r="J30" i="5" l="1"/>
  <c r="I30" i="5"/>
</calcChain>
</file>

<file path=xl/sharedStrings.xml><?xml version="1.0" encoding="utf-8"?>
<sst xmlns="http://schemas.openxmlformats.org/spreadsheetml/2006/main" count="235" uniqueCount="84">
  <si>
    <t xml:space="preserve"> </t>
  </si>
  <si>
    <t>No.</t>
  </si>
  <si>
    <t>Municipio</t>
  </si>
  <si>
    <t>Presupuesto</t>
  </si>
  <si>
    <t>Valor</t>
  </si>
  <si>
    <t>Total a Pagar por Mes Completa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</si>
  <si>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</si>
  <si>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</si>
  <si>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</si>
  <si>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</si>
  <si>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</si>
  <si>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</si>
  <si>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</si>
  <si>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</si>
  <si>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</si>
  <si>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</si>
  <si>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</si>
  <si>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</si>
  <si>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</si>
  <si>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</si>
  <si>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</si>
  <si>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</si>
  <si>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</si>
  <si>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</si>
  <si>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</si>
  <si>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</si>
  <si>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</si>
  <si>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</si>
  <si>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</si>
  <si>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</si>
  <si>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</si>
  <si>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</si>
  <si>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</si>
  <si>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</si>
  <si>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</si>
  <si>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</si>
  <si>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</si>
  <si>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</si>
  <si>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</si>
  <si>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</si>
  <si>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</si>
  <si>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</si>
  <si>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</si>
  <si>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</si>
  <si>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</si>
  <si>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</si>
  <si>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</si>
  <si>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</si>
  <si>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</si>
  <si>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Presupuesto 2021</t>
  </si>
  <si>
    <t>Diferencia</t>
  </si>
  <si>
    <t>Secciones Autorizadas 2021</t>
  </si>
  <si>
    <t>Total Pagado 2022</t>
  </si>
  <si>
    <t>Necesario 2023 Mensual</t>
  </si>
  <si>
    <t>Necesario 2023 Anual</t>
  </si>
  <si>
    <t>Instituto Mixto Diversificado por Cooperativa "Angelina Acuña"</t>
  </si>
  <si>
    <t>Secciones Autorizadas 2023</t>
  </si>
  <si>
    <t>Presupuesto Asignado SICOIN-2022</t>
  </si>
  <si>
    <t>1612636K</t>
  </si>
  <si>
    <t>Pago por Readecuación Enero a Junio</t>
  </si>
  <si>
    <t>Instituto Básico Mixto por Cooperativa "Prof. Roderico Grijalva y Grijalva"</t>
  </si>
  <si>
    <t>Instituto Básico por Cooperativa "Profa. María Isabel Herrera de Estrada" Aldea Tiucal</t>
  </si>
  <si>
    <t>Nombre de Centro Educativo</t>
  </si>
  <si>
    <t>Número de NIT</t>
  </si>
  <si>
    <t>Enero a Marzo</t>
  </si>
  <si>
    <t>Población Beneficiada</t>
  </si>
  <si>
    <t>Abril</t>
  </si>
  <si>
    <t>Mayo</t>
  </si>
  <si>
    <t>Junio</t>
  </si>
  <si>
    <t>Julio</t>
  </si>
  <si>
    <t>Enero</t>
  </si>
  <si>
    <t>Febrero</t>
  </si>
  <si>
    <t>S/M</t>
  </si>
  <si>
    <t>Nombre del Centro Educativo</t>
  </si>
  <si>
    <t>No. Orden</t>
  </si>
  <si>
    <t>M.A. Irma Yolanda Palma Rosa</t>
  </si>
  <si>
    <t>Coordinadora Unidad Acreditación y Certificación</t>
  </si>
  <si>
    <t>M.A. Claudia Argentina Rodríguez Muralles</t>
  </si>
  <si>
    <t>Jefa del Departamento Técnico Pedagógico</t>
  </si>
  <si>
    <t>BASICO POR COOPERATIVA JUTIAPA</t>
  </si>
  <si>
    <t>DIVERSIFICADO POR COOPERATIVA JUTIAPA</t>
  </si>
  <si>
    <t xml:space="preserve">                   M.A. Irma Yolanda Palma Rosa</t>
  </si>
  <si>
    <r>
      <rPr>
        <b/>
        <sz val="12"/>
        <color theme="1"/>
        <rFont val="Arial Narrow"/>
        <family val="2"/>
      </rPr>
      <t>Vo.Bo.</t>
    </r>
    <r>
      <rPr>
        <sz val="12"/>
        <color theme="1"/>
        <rFont val="Arial Narrow"/>
        <family val="2"/>
      </rPr>
      <t xml:space="preserve"> M.A. Zahida Magnolia Gaitán Guzmán</t>
    </r>
  </si>
  <si>
    <t>Encargada del Despacho de la Dirección Departamental de Educación, 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</si>
</sst>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4" fillId="2" borderId="0" xfId="0" applyFont="1" applyFill="1" applyAlignment="1">
      <alignment wrapText="1" shrinkToFit="1"/>
    </xf>
    <xf numFmtId="165" fontId="3" fillId="2" borderId="0" xfId="1" applyFont="1" applyFill="1" applyAlignment="1">
      <alignment wrapText="1" shrinkToFit="1"/>
    </xf>
    <xf numFmtId="165" fontId="4" fillId="2" borderId="0" xfId="1" applyFont="1" applyFill="1" applyAlignment="1">
      <alignment wrapText="1"/>
    </xf>
    <xf numFmtId="165" fontId="4" fillId="2" borderId="0" xfId="1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 shrinkToFit="1"/>
    </xf>
    <xf numFmtId="165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65" fontId="4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 shrinkToFit="1"/>
    </xf>
    <xf numFmtId="164" fontId="4" fillId="2" borderId="0" xfId="1" applyNumberFormat="1" applyFont="1" applyFill="1" applyAlignment="1">
      <alignment vertical="center" wrapText="1"/>
    </xf>
    <xf numFmtId="165" fontId="5" fillId="2" borderId="0" xfId="1" applyFont="1" applyFill="1" applyAlignment="1">
      <alignment vertical="center" wrapText="1"/>
    </xf>
    <xf numFmtId="165" fontId="4" fillId="2" borderId="0" xfId="0" applyNumberFormat="1" applyFont="1" applyFill="1" applyAlignment="1">
      <alignment wrapText="1" shrinkToFit="1"/>
    </xf>
    <xf numFmtId="165" fontId="4" fillId="2" borderId="0" xfId="1" applyFont="1" applyFill="1" applyBorder="1" applyAlignment="1">
      <alignment wrapText="1"/>
    </xf>
    <xf numFmtId="165" fontId="4" fillId="2" borderId="0" xfId="1" applyFont="1" applyFill="1" applyBorder="1" applyAlignment="1">
      <alignment vertical="center" wrapText="1"/>
    </xf>
    <xf numFmtId="165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vertical="top" wrapText="1"/>
    </xf>
    <xf numFmtId="165" fontId="3" fillId="2" borderId="0" xfId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5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 shrinkToFit="1"/>
    </xf>
    <xf numFmtId="165" fontId="4" fillId="2" borderId="0" xfId="1" applyFont="1" applyFill="1" applyAlignment="1">
      <alignment horizontal="center" wrapText="1"/>
    </xf>
    <xf numFmtId="165" fontId="4" fillId="2" borderId="0" xfId="0" applyNumberFormat="1" applyFont="1" applyFill="1" applyAlignment="1">
      <alignment horizontal="center" wrapText="1" shrinkToFit="1"/>
    </xf>
    <xf numFmtId="165" fontId="4" fillId="2" borderId="0" xfId="1" applyFont="1" applyFill="1" applyBorder="1" applyAlignment="1">
      <alignment horizontal="center" wrapText="1"/>
    </xf>
    <xf numFmtId="165" fontId="3" fillId="2" borderId="0" xfId="1" applyFont="1" applyFill="1" applyAlignment="1">
      <alignment vertical="center" wrapText="1" shrinkToFit="1"/>
    </xf>
    <xf numFmtId="0" fontId="4" fillId="2" borderId="0" xfId="0" applyFont="1" applyFill="1" applyAlignment="1">
      <alignment horizontal="center" vertical="center" wrapText="1"/>
    </xf>
    <xf numFmtId="165" fontId="4" fillId="2" borderId="0" xfId="1" applyFont="1" applyFill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165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wrapText="1" shrinkToFit="1"/>
    </xf>
    <xf numFmtId="165" fontId="3" fillId="2" borderId="1" xfId="0" applyNumberFormat="1" applyFont="1" applyFill="1" applyBorder="1" applyAlignment="1">
      <alignment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165" fontId="7" fillId="4" borderId="1" xfId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vertical="center" wrapText="1"/>
    </xf>
    <xf numFmtId="165" fontId="7" fillId="4" borderId="1" xfId="1" applyFont="1" applyFill="1" applyBorder="1" applyAlignment="1">
      <alignment vertical="center" wrapText="1" shrinkToFit="1"/>
    </xf>
    <xf numFmtId="165" fontId="7" fillId="4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4" fillId="2" borderId="0" xfId="1" applyNumberFormat="1" applyFont="1" applyFill="1" applyBorder="1" applyAlignment="1">
      <alignment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165" fontId="7" fillId="6" borderId="1" xfId="1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3" fillId="6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165" fontId="7" fillId="5" borderId="1" xfId="1" applyFont="1" applyFill="1" applyBorder="1" applyAlignment="1">
      <alignment vertical="center" wrapText="1"/>
    </xf>
    <xf numFmtId="165" fontId="3" fillId="5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wrapText="1" shrinkToFit="1"/>
    </xf>
    <xf numFmtId="0" fontId="4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4" fontId="6" fillId="2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65" fontId="7" fillId="2" borderId="0" xfId="1" applyFont="1" applyFill="1" applyBorder="1" applyAlignment="1">
      <alignment horizontal="center" vertical="center" wrapText="1" shrinkToFit="1"/>
    </xf>
    <xf numFmtId="165" fontId="3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165" fontId="7" fillId="4" borderId="4" xfId="1" applyFont="1" applyFill="1" applyBorder="1" applyAlignment="1">
      <alignment horizontal="center" vertical="center" wrapText="1"/>
    </xf>
    <xf numFmtId="165" fontId="4" fillId="2" borderId="4" xfId="1" applyFont="1" applyFill="1" applyBorder="1" applyAlignment="1">
      <alignment horizontal="center" vertical="center" wrapText="1"/>
    </xf>
    <xf numFmtId="165" fontId="5" fillId="2" borderId="4" xfId="1" applyFont="1" applyFill="1" applyBorder="1" applyAlignment="1">
      <alignment horizontal="center" vertical="center" wrapText="1"/>
    </xf>
    <xf numFmtId="165" fontId="4" fillId="2" borderId="4" xfId="1" applyFont="1" applyFill="1" applyBorder="1" applyAlignment="1">
      <alignment vertical="center" wrapText="1"/>
    </xf>
    <xf numFmtId="165" fontId="3" fillId="5" borderId="4" xfId="1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65" fontId="4" fillId="2" borderId="0" xfId="1" applyFont="1" applyFill="1" applyAlignment="1">
      <alignment horizontal="center" wrapText="1"/>
    </xf>
    <xf numFmtId="165" fontId="4" fillId="2" borderId="0" xfId="1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4" fontId="6" fillId="2" borderId="0" xfId="0" applyNumberFormat="1" applyFont="1" applyFill="1" applyAlignment="1">
      <alignment horizontal="right" vertical="top" wrapText="1"/>
    </xf>
    <xf numFmtId="165" fontId="3" fillId="2" borderId="0" xfId="1" applyFont="1" applyFill="1" applyAlignment="1">
      <alignment horizontal="center" vertical="center" wrapText="1"/>
    </xf>
    <xf numFmtId="165" fontId="7" fillId="4" borderId="1" xfId="1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6" borderId="1" xfId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165" fontId="7" fillId="6" borderId="1" xfId="1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1048575"/>
  <sheetViews>
    <sheetView zoomScale="112" zoomScaleNormal="112" workbookViewId="0">
      <pane xSplit="10" ySplit="4" topLeftCell="P5" activePane="bottomRight" state="frozen"/>
      <selection pane="topRight" activeCell="N38" sqref="N38"/>
      <selection pane="bottomLeft" activeCell="N38" sqref="N38"/>
      <selection pane="bottomRight" sqref="A1:XFD1048576"/>
    </sheetView>
  </sheetViews>
  <sheetFormatPr baseColWidth="10" defaultColWidth="11.42578125" defaultRowHeight="15.75" x14ac:dyDescent="0.25"/>
  <cols>
    <col min="1" max="1" width="4.140625" style="2" bestFit="1" customWidth="1"/>
    <col min="2" max="2" width="52.5703125" style="4" customWidth="1"/>
    <col min="3" max="3" width="30.5703125" style="71" customWidth="1"/>
    <col min="4" max="4" width="11.5703125" style="8" customWidth="1"/>
    <col min="5" max="5" width="16.42578125" style="4" hidden="1" customWidth="1"/>
    <col min="6" max="6" width="14.140625" style="4" hidden="1" customWidth="1"/>
    <col min="7" max="7" width="0.140625" style="2" hidden="1" customWidth="1"/>
    <col min="8" max="8" width="0.140625" style="2" customWidth="1"/>
    <col min="9" max="9" width="13.85546875" style="8" customWidth="1"/>
    <col min="10" max="10" width="13.7109375" style="8" customWidth="1"/>
    <col min="11" max="11" width="13.140625" style="2" hidden="1" customWidth="1"/>
    <col min="12" max="12" width="12" style="2" hidden="1" customWidth="1"/>
    <col min="13" max="13" width="20" style="6" hidden="1" customWidth="1"/>
    <col min="14" max="14" width="0.42578125" style="6" hidden="1" customWidth="1"/>
    <col min="15" max="15" width="13.7109375" style="6" hidden="1" customWidth="1"/>
    <col min="16" max="17" width="14.28515625" style="6" customWidth="1"/>
    <col min="18" max="18" width="17.7109375" style="6" customWidth="1"/>
    <col min="19" max="19" width="12.42578125" style="6" customWidth="1"/>
    <col min="20" max="20" width="14.28515625" style="6" bestFit="1" customWidth="1"/>
    <col min="21" max="21" width="12.140625" style="56" customWidth="1"/>
    <col min="22" max="22" width="14.28515625" style="6" bestFit="1" customWidth="1"/>
    <col min="23" max="23" width="11.85546875" style="6" customWidth="1"/>
    <col min="24" max="24" width="14.28515625" style="7" bestFit="1" customWidth="1"/>
    <col min="25" max="25" width="15.42578125" style="6" customWidth="1"/>
    <col min="26" max="26" width="11.5703125" style="6" customWidth="1"/>
    <col min="27" max="27" width="14.5703125" style="6" customWidth="1"/>
    <col min="28" max="28" width="11.42578125" style="15"/>
    <col min="29" max="29" width="12.85546875" style="2" customWidth="1"/>
    <col min="30" max="16384" width="11.42578125" style="2"/>
  </cols>
  <sheetData>
    <row r="1" spans="1:174" ht="30" customHeight="1" x14ac:dyDescent="0.25">
      <c r="B1" s="3" t="s">
        <v>79</v>
      </c>
      <c r="C1" s="36"/>
      <c r="D1" s="36"/>
      <c r="E1" s="3"/>
      <c r="F1" s="3"/>
      <c r="G1" s="3"/>
      <c r="H1" s="3"/>
      <c r="I1" s="36"/>
      <c r="J1" s="36"/>
      <c r="K1" s="3"/>
      <c r="L1" s="3"/>
      <c r="M1" s="5" t="s">
        <v>0</v>
      </c>
      <c r="N1" s="5"/>
      <c r="O1" s="5"/>
      <c r="P1" s="5"/>
      <c r="Q1" s="5"/>
      <c r="AA1" s="22"/>
      <c r="AB1" s="8"/>
    </row>
    <row r="2" spans="1:174" x14ac:dyDescent="0.25">
      <c r="E2" s="3"/>
      <c r="F2" s="3"/>
      <c r="AB2" s="8"/>
    </row>
    <row r="3" spans="1:174" s="11" customFormat="1" ht="45.75" customHeight="1" x14ac:dyDescent="0.25">
      <c r="A3" s="95" t="s">
        <v>1</v>
      </c>
      <c r="B3" s="96" t="s">
        <v>62</v>
      </c>
      <c r="C3" s="96" t="s">
        <v>2</v>
      </c>
      <c r="D3" s="95" t="s">
        <v>63</v>
      </c>
      <c r="E3" s="97" t="s">
        <v>57</v>
      </c>
      <c r="F3" s="50"/>
      <c r="G3" s="95" t="s">
        <v>51</v>
      </c>
      <c r="H3" s="95"/>
      <c r="I3" s="95" t="s">
        <v>56</v>
      </c>
      <c r="J3" s="95"/>
      <c r="K3" s="49" t="s">
        <v>4</v>
      </c>
      <c r="L3" s="49" t="s">
        <v>4</v>
      </c>
      <c r="M3" s="101" t="s">
        <v>5</v>
      </c>
      <c r="N3" s="51" t="s">
        <v>52</v>
      </c>
      <c r="O3" s="51" t="s">
        <v>53</v>
      </c>
      <c r="P3" s="51" t="s">
        <v>70</v>
      </c>
      <c r="Q3" s="51" t="s">
        <v>71</v>
      </c>
      <c r="R3" s="49" t="s">
        <v>64</v>
      </c>
      <c r="S3" s="93" t="s">
        <v>65</v>
      </c>
      <c r="T3" s="49" t="s">
        <v>66</v>
      </c>
      <c r="U3" s="93" t="s">
        <v>65</v>
      </c>
      <c r="V3" s="49" t="s">
        <v>67</v>
      </c>
      <c r="W3" s="93" t="s">
        <v>65</v>
      </c>
      <c r="X3" s="49" t="s">
        <v>68</v>
      </c>
      <c r="Y3" s="49" t="s">
        <v>59</v>
      </c>
      <c r="Z3" s="93" t="s">
        <v>65</v>
      </c>
      <c r="AA3" s="83" t="s">
        <v>69</v>
      </c>
      <c r="AB3" s="95" t="s">
        <v>65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</row>
    <row r="4" spans="1:174" s="12" customFormat="1" ht="44.25" customHeight="1" x14ac:dyDescent="0.25">
      <c r="A4" s="95"/>
      <c r="B4" s="96"/>
      <c r="C4" s="96"/>
      <c r="D4" s="95"/>
      <c r="E4" s="98"/>
      <c r="F4" s="50" t="s">
        <v>50</v>
      </c>
      <c r="G4" s="52" t="s">
        <v>6</v>
      </c>
      <c r="H4" s="52" t="s">
        <v>7</v>
      </c>
      <c r="I4" s="49" t="s">
        <v>6</v>
      </c>
      <c r="J4" s="49" t="s">
        <v>7</v>
      </c>
      <c r="K4" s="52" t="s">
        <v>7</v>
      </c>
      <c r="L4" s="52" t="s">
        <v>6</v>
      </c>
      <c r="M4" s="101"/>
      <c r="N4" s="53"/>
      <c r="O4" s="51"/>
      <c r="P4" s="54" t="s">
        <v>8</v>
      </c>
      <c r="Q4" s="54" t="s">
        <v>8</v>
      </c>
      <c r="R4" s="54" t="s">
        <v>8</v>
      </c>
      <c r="S4" s="94"/>
      <c r="T4" s="54" t="s">
        <v>8</v>
      </c>
      <c r="U4" s="94"/>
      <c r="V4" s="54" t="s">
        <v>8</v>
      </c>
      <c r="W4" s="94"/>
      <c r="X4" s="54" t="s">
        <v>8</v>
      </c>
      <c r="Y4" s="54" t="s">
        <v>8</v>
      </c>
      <c r="Z4" s="94"/>
      <c r="AA4" s="84" t="s">
        <v>8</v>
      </c>
      <c r="AB4" s="95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</row>
    <row r="5" spans="1:174" s="11" customFormat="1" ht="32.25" customHeight="1" x14ac:dyDescent="0.25">
      <c r="A5" s="11">
        <v>1</v>
      </c>
      <c r="B5" s="13" t="s">
        <v>9</v>
      </c>
      <c r="C5" s="72" t="s">
        <v>10</v>
      </c>
      <c r="D5" s="15">
        <v>20204299</v>
      </c>
      <c r="E5" s="14">
        <v>272454</v>
      </c>
      <c r="F5" s="14" t="e">
        <f>(E5-#REF!)</f>
        <v>#REF!</v>
      </c>
      <c r="G5" s="15"/>
      <c r="H5" s="15">
        <v>9</v>
      </c>
      <c r="I5" s="15"/>
      <c r="J5" s="15">
        <v>9</v>
      </c>
      <c r="K5" s="14">
        <v>32243</v>
      </c>
      <c r="L5" s="14">
        <v>14510</v>
      </c>
      <c r="M5" s="14">
        <f>(3224.3*J5)</f>
        <v>29018.7</v>
      </c>
      <c r="N5" s="14">
        <f>(27245.4*10)</f>
        <v>272454</v>
      </c>
      <c r="O5" s="14">
        <f>(4030.5*J5+1813.7*I5)</f>
        <v>36274.5</v>
      </c>
      <c r="P5" s="14" t="s">
        <v>72</v>
      </c>
      <c r="Q5" s="14" t="s">
        <v>72</v>
      </c>
      <c r="R5" s="16">
        <f>(J5*4030.5*3+1813.7*3)</f>
        <v>114264.6</v>
      </c>
      <c r="S5" s="55">
        <v>347</v>
      </c>
      <c r="T5" s="14">
        <v>34057.699999999997</v>
      </c>
      <c r="U5" s="55">
        <v>347</v>
      </c>
      <c r="V5" s="14">
        <v>34057.699999999997</v>
      </c>
      <c r="W5" s="55">
        <v>345</v>
      </c>
      <c r="X5" s="14">
        <v>34057.699999999997</v>
      </c>
      <c r="Y5" s="14">
        <v>15517.6</v>
      </c>
      <c r="Z5" s="55">
        <v>345</v>
      </c>
      <c r="AA5" s="85">
        <f>(4030.5*J5)</f>
        <v>36274.5</v>
      </c>
      <c r="AB5" s="15">
        <v>345</v>
      </c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</row>
    <row r="6" spans="1:174" s="11" customFormat="1" ht="37.5" customHeight="1" x14ac:dyDescent="0.25">
      <c r="A6" s="11">
        <v>2</v>
      </c>
      <c r="B6" s="13" t="s">
        <v>11</v>
      </c>
      <c r="C6" s="72" t="s">
        <v>12</v>
      </c>
      <c r="D6" s="15">
        <v>21113939</v>
      </c>
      <c r="E6" s="14">
        <v>96729</v>
      </c>
      <c r="F6" s="14" t="e">
        <f>(E6-#REF!)</f>
        <v>#REF!</v>
      </c>
      <c r="G6" s="15"/>
      <c r="H6" s="15">
        <v>3</v>
      </c>
      <c r="I6" s="15"/>
      <c r="J6" s="15">
        <v>3</v>
      </c>
      <c r="K6" s="14">
        <v>32243</v>
      </c>
      <c r="L6" s="14">
        <v>14510</v>
      </c>
      <c r="M6" s="14">
        <f>(3224.3*J6)</f>
        <v>9672.9000000000015</v>
      </c>
      <c r="N6" s="14">
        <f>(3224.3*J6*10)</f>
        <v>96729.000000000015</v>
      </c>
      <c r="O6" s="14">
        <f t="shared" ref="O6:O27" si="0">(4030.5*J6)</f>
        <v>12091.5</v>
      </c>
      <c r="P6" s="14" t="s">
        <v>72</v>
      </c>
      <c r="Q6" s="14" t="s">
        <v>72</v>
      </c>
      <c r="R6" s="16">
        <f t="shared" ref="R6:R29" si="1">(O6*3)</f>
        <v>36274.5</v>
      </c>
      <c r="S6" s="55">
        <v>93</v>
      </c>
      <c r="T6" s="14">
        <v>12091.5</v>
      </c>
      <c r="U6" s="55">
        <v>96</v>
      </c>
      <c r="V6" s="14">
        <v>12091.5</v>
      </c>
      <c r="W6" s="55">
        <v>96</v>
      </c>
      <c r="X6" s="14">
        <v>12091.5</v>
      </c>
      <c r="Y6" s="14">
        <v>0</v>
      </c>
      <c r="Z6" s="55">
        <v>96</v>
      </c>
      <c r="AA6" s="85">
        <v>12091.5</v>
      </c>
      <c r="AB6" s="15">
        <v>96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</row>
    <row r="7" spans="1:174" s="25" customFormat="1" ht="58.5" customHeight="1" x14ac:dyDescent="0.25">
      <c r="A7" s="25">
        <v>3</v>
      </c>
      <c r="B7" s="26" t="s">
        <v>61</v>
      </c>
      <c r="C7" s="73" t="s">
        <v>13</v>
      </c>
      <c r="D7" s="27">
        <v>16318641</v>
      </c>
      <c r="E7" s="24">
        <v>96729</v>
      </c>
      <c r="F7" s="24" t="e">
        <f>(E7-#REF!)</f>
        <v>#REF!</v>
      </c>
      <c r="G7" s="27"/>
      <c r="H7" s="27">
        <v>3</v>
      </c>
      <c r="I7" s="27"/>
      <c r="J7" s="27">
        <v>4</v>
      </c>
      <c r="K7" s="24">
        <v>32243</v>
      </c>
      <c r="L7" s="24">
        <v>14510</v>
      </c>
      <c r="M7" s="24">
        <f t="shared" ref="M7:M11" si="2">(3224.3*J7)</f>
        <v>12897.2</v>
      </c>
      <c r="N7" s="14">
        <f t="shared" ref="N7:N28" si="3">(3224.3*J7*10)</f>
        <v>128972</v>
      </c>
      <c r="O7" s="14">
        <f t="shared" si="0"/>
        <v>16122</v>
      </c>
      <c r="P7" s="14" t="s">
        <v>72</v>
      </c>
      <c r="Q7" s="14" t="s">
        <v>72</v>
      </c>
      <c r="R7" s="16">
        <f t="shared" si="1"/>
        <v>48366</v>
      </c>
      <c r="S7" s="55">
        <v>165</v>
      </c>
      <c r="T7" s="24">
        <v>16122</v>
      </c>
      <c r="U7" s="57">
        <v>165</v>
      </c>
      <c r="V7" s="24">
        <v>16122</v>
      </c>
      <c r="W7" s="57">
        <v>170</v>
      </c>
      <c r="X7" s="24">
        <v>16122</v>
      </c>
      <c r="Y7" s="24">
        <v>0</v>
      </c>
      <c r="Z7" s="57">
        <v>170</v>
      </c>
      <c r="AA7" s="86">
        <v>16122</v>
      </c>
      <c r="AB7" s="27">
        <v>170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</row>
    <row r="8" spans="1:174" s="11" customFormat="1" ht="27.75" customHeight="1" x14ac:dyDescent="0.25">
      <c r="A8" s="11">
        <v>4</v>
      </c>
      <c r="B8" s="13" t="s">
        <v>14</v>
      </c>
      <c r="C8" s="72" t="s">
        <v>15</v>
      </c>
      <c r="D8" s="15">
        <v>21122458</v>
      </c>
      <c r="E8" s="14">
        <v>225701</v>
      </c>
      <c r="F8" s="14" t="e">
        <f>(E8-#REF!)</f>
        <v>#REF!</v>
      </c>
      <c r="G8" s="15"/>
      <c r="H8" s="15">
        <v>7</v>
      </c>
      <c r="I8" s="15"/>
      <c r="J8" s="15">
        <v>7</v>
      </c>
      <c r="K8" s="14">
        <v>32243</v>
      </c>
      <c r="L8" s="14">
        <v>14510</v>
      </c>
      <c r="M8" s="14">
        <f t="shared" si="2"/>
        <v>22570.100000000002</v>
      </c>
      <c r="N8" s="14">
        <f t="shared" si="3"/>
        <v>225701.00000000003</v>
      </c>
      <c r="O8" s="14">
        <f t="shared" si="0"/>
        <v>28213.5</v>
      </c>
      <c r="P8" s="14" t="s">
        <v>72</v>
      </c>
      <c r="Q8" s="14" t="s">
        <v>72</v>
      </c>
      <c r="R8" s="16">
        <f t="shared" si="1"/>
        <v>84640.5</v>
      </c>
      <c r="S8" s="55">
        <v>324</v>
      </c>
      <c r="T8" s="14">
        <v>28213.5</v>
      </c>
      <c r="U8" s="55">
        <v>324</v>
      </c>
      <c r="V8" s="14">
        <v>28213.5</v>
      </c>
      <c r="W8" s="55">
        <v>326</v>
      </c>
      <c r="X8" s="14">
        <v>28213.5</v>
      </c>
      <c r="Y8" s="14">
        <v>0</v>
      </c>
      <c r="Z8" s="55">
        <v>326</v>
      </c>
      <c r="AA8" s="85">
        <v>28213.5</v>
      </c>
      <c r="AB8" s="15">
        <v>326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</row>
    <row r="9" spans="1:174" s="11" customFormat="1" ht="27.75" customHeight="1" x14ac:dyDescent="0.25">
      <c r="A9" s="11">
        <v>5</v>
      </c>
      <c r="B9" s="13" t="s">
        <v>16</v>
      </c>
      <c r="C9" s="72" t="s">
        <v>15</v>
      </c>
      <c r="D9" s="15">
        <v>30047870</v>
      </c>
      <c r="E9" s="14">
        <v>96729</v>
      </c>
      <c r="F9" s="14" t="e">
        <f>(E9-#REF!)</f>
        <v>#REF!</v>
      </c>
      <c r="G9" s="15"/>
      <c r="H9" s="15">
        <v>3</v>
      </c>
      <c r="I9" s="15"/>
      <c r="J9" s="15">
        <v>3</v>
      </c>
      <c r="K9" s="14">
        <v>32243</v>
      </c>
      <c r="L9" s="14">
        <v>14510</v>
      </c>
      <c r="M9" s="14">
        <f t="shared" si="2"/>
        <v>9672.9000000000015</v>
      </c>
      <c r="N9" s="14">
        <f t="shared" si="3"/>
        <v>96729.000000000015</v>
      </c>
      <c r="O9" s="14">
        <f t="shared" si="0"/>
        <v>12091.5</v>
      </c>
      <c r="P9" s="14" t="s">
        <v>72</v>
      </c>
      <c r="Q9" s="14" t="s">
        <v>72</v>
      </c>
      <c r="R9" s="16">
        <f t="shared" si="1"/>
        <v>36274.5</v>
      </c>
      <c r="S9" s="55">
        <v>79</v>
      </c>
      <c r="T9" s="14">
        <v>12091.5</v>
      </c>
      <c r="U9" s="55">
        <v>79</v>
      </c>
      <c r="V9" s="14">
        <v>12091.5</v>
      </c>
      <c r="W9" s="55">
        <v>79</v>
      </c>
      <c r="X9" s="14">
        <v>12091.5</v>
      </c>
      <c r="Y9" s="14">
        <v>0</v>
      </c>
      <c r="Z9" s="55">
        <v>79</v>
      </c>
      <c r="AA9" s="85">
        <v>12091.5</v>
      </c>
      <c r="AB9" s="15">
        <v>79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</row>
    <row r="10" spans="1:174" s="25" customFormat="1" ht="27.75" customHeight="1" x14ac:dyDescent="0.25">
      <c r="A10" s="25">
        <v>6</v>
      </c>
      <c r="B10" s="26" t="s">
        <v>17</v>
      </c>
      <c r="C10" s="73" t="s">
        <v>15</v>
      </c>
      <c r="D10" s="27">
        <v>21122261</v>
      </c>
      <c r="E10" s="24">
        <v>161215</v>
      </c>
      <c r="F10" s="14" t="e">
        <f>(E10-#REF!)</f>
        <v>#REF!</v>
      </c>
      <c r="G10" s="27"/>
      <c r="H10" s="27">
        <v>4</v>
      </c>
      <c r="I10" s="27"/>
      <c r="J10" s="27">
        <v>5</v>
      </c>
      <c r="K10" s="14">
        <v>32243</v>
      </c>
      <c r="L10" s="14">
        <v>14510</v>
      </c>
      <c r="M10" s="14">
        <f t="shared" si="2"/>
        <v>16121.5</v>
      </c>
      <c r="N10" s="14">
        <f t="shared" si="3"/>
        <v>161215</v>
      </c>
      <c r="O10" s="14">
        <f t="shared" si="0"/>
        <v>20152.5</v>
      </c>
      <c r="P10" s="14" t="s">
        <v>72</v>
      </c>
      <c r="Q10" s="14" t="s">
        <v>72</v>
      </c>
      <c r="R10" s="16">
        <f t="shared" si="1"/>
        <v>60457.5</v>
      </c>
      <c r="S10" s="55">
        <v>143</v>
      </c>
      <c r="T10" s="14">
        <v>20152.5</v>
      </c>
      <c r="U10" s="55">
        <v>143</v>
      </c>
      <c r="V10" s="14">
        <v>20152.5</v>
      </c>
      <c r="W10" s="55">
        <v>143</v>
      </c>
      <c r="X10" s="14">
        <v>20152.5</v>
      </c>
      <c r="Y10" s="14">
        <v>0</v>
      </c>
      <c r="Z10" s="55">
        <v>143</v>
      </c>
      <c r="AA10" s="85">
        <v>20152.5</v>
      </c>
      <c r="AB10" s="27">
        <v>143</v>
      </c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</row>
    <row r="11" spans="1:174" s="11" customFormat="1" ht="27.75" customHeight="1" x14ac:dyDescent="0.25">
      <c r="A11" s="11">
        <v>7</v>
      </c>
      <c r="B11" s="13" t="s">
        <v>18</v>
      </c>
      <c r="C11" s="72" t="s">
        <v>19</v>
      </c>
      <c r="D11" s="15">
        <v>21048894</v>
      </c>
      <c r="E11" s="14">
        <v>96729</v>
      </c>
      <c r="F11" s="14" t="e">
        <f>(E11-#REF!)</f>
        <v>#REF!</v>
      </c>
      <c r="G11" s="15"/>
      <c r="H11" s="15">
        <v>3</v>
      </c>
      <c r="I11" s="15"/>
      <c r="J11" s="15">
        <v>3</v>
      </c>
      <c r="K11" s="14">
        <v>32243</v>
      </c>
      <c r="L11" s="14">
        <v>14510</v>
      </c>
      <c r="M11" s="14">
        <f t="shared" si="2"/>
        <v>9672.9000000000015</v>
      </c>
      <c r="N11" s="14">
        <f t="shared" si="3"/>
        <v>96729.000000000015</v>
      </c>
      <c r="O11" s="14">
        <f t="shared" si="0"/>
        <v>12091.5</v>
      </c>
      <c r="P11" s="14" t="s">
        <v>72</v>
      </c>
      <c r="Q11" s="14" t="s">
        <v>72</v>
      </c>
      <c r="R11" s="16">
        <f t="shared" si="1"/>
        <v>36274.5</v>
      </c>
      <c r="S11" s="55">
        <v>78</v>
      </c>
      <c r="T11" s="14">
        <v>12091.5</v>
      </c>
      <c r="U11" s="55">
        <v>78</v>
      </c>
      <c r="V11" s="14">
        <v>12091.5</v>
      </c>
      <c r="W11" s="55">
        <v>80</v>
      </c>
      <c r="X11" s="14">
        <v>12091.5</v>
      </c>
      <c r="Y11" s="14">
        <v>0</v>
      </c>
      <c r="Z11" s="55">
        <v>80</v>
      </c>
      <c r="AA11" s="85">
        <v>12091.5</v>
      </c>
      <c r="AB11" s="15">
        <v>82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</row>
    <row r="12" spans="1:174" s="11" customFormat="1" ht="30.75" customHeight="1" x14ac:dyDescent="0.25">
      <c r="A12" s="11">
        <v>8</v>
      </c>
      <c r="B12" s="13" t="s">
        <v>20</v>
      </c>
      <c r="C12" s="72" t="s">
        <v>19</v>
      </c>
      <c r="D12" s="15">
        <v>30865557</v>
      </c>
      <c r="E12" s="14">
        <v>161215</v>
      </c>
      <c r="F12" s="14" t="e">
        <f>(E12-#REF!)</f>
        <v>#REF!</v>
      </c>
      <c r="G12" s="15">
        <v>1</v>
      </c>
      <c r="H12" s="15">
        <v>4</v>
      </c>
      <c r="I12" s="15"/>
      <c r="J12" s="15">
        <v>5</v>
      </c>
      <c r="K12" s="14">
        <v>32243</v>
      </c>
      <c r="L12" s="14">
        <v>14510</v>
      </c>
      <c r="M12" s="14">
        <f>(3224.3*J12)</f>
        <v>16121.5</v>
      </c>
      <c r="N12" s="14">
        <f t="shared" si="3"/>
        <v>161215</v>
      </c>
      <c r="O12" s="14">
        <f t="shared" si="0"/>
        <v>20152.5</v>
      </c>
      <c r="P12" s="14" t="s">
        <v>72</v>
      </c>
      <c r="Q12" s="14" t="s">
        <v>72</v>
      </c>
      <c r="R12" s="16">
        <f t="shared" si="1"/>
        <v>60457.5</v>
      </c>
      <c r="S12" s="55">
        <v>148</v>
      </c>
      <c r="T12" s="14">
        <v>20152.5</v>
      </c>
      <c r="U12" s="55">
        <v>148</v>
      </c>
      <c r="V12" s="14">
        <v>20152.5</v>
      </c>
      <c r="W12" s="55">
        <v>148</v>
      </c>
      <c r="X12" s="14">
        <v>20152.5</v>
      </c>
      <c r="Y12" s="14">
        <v>0</v>
      </c>
      <c r="Z12" s="55">
        <v>148</v>
      </c>
      <c r="AA12" s="85">
        <v>20152.5</v>
      </c>
      <c r="AB12" s="15">
        <v>148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</row>
    <row r="13" spans="1:174" s="11" customFormat="1" ht="27.75" customHeight="1" x14ac:dyDescent="0.25">
      <c r="A13" s="11">
        <v>9</v>
      </c>
      <c r="B13" s="13" t="s">
        <v>18</v>
      </c>
      <c r="C13" s="72" t="s">
        <v>21</v>
      </c>
      <c r="D13" s="15">
        <v>21114501</v>
      </c>
      <c r="E13" s="14">
        <v>96729</v>
      </c>
      <c r="F13" s="14" t="e">
        <f>(E13-#REF!)</f>
        <v>#REF!</v>
      </c>
      <c r="G13" s="15"/>
      <c r="H13" s="15">
        <v>3</v>
      </c>
      <c r="I13" s="15"/>
      <c r="J13" s="15">
        <v>3</v>
      </c>
      <c r="K13" s="14">
        <v>32243</v>
      </c>
      <c r="L13" s="14">
        <v>14510</v>
      </c>
      <c r="M13" s="14">
        <f t="shared" ref="M13:M29" si="4">(3224.3*J13)</f>
        <v>9672.9000000000015</v>
      </c>
      <c r="N13" s="14">
        <f t="shared" si="3"/>
        <v>96729.000000000015</v>
      </c>
      <c r="O13" s="14">
        <f t="shared" si="0"/>
        <v>12091.5</v>
      </c>
      <c r="P13" s="14" t="s">
        <v>72</v>
      </c>
      <c r="Q13" s="14" t="s">
        <v>72</v>
      </c>
      <c r="R13" s="16">
        <f t="shared" si="1"/>
        <v>36274.5</v>
      </c>
      <c r="S13" s="55">
        <v>69</v>
      </c>
      <c r="T13" s="14">
        <v>12091.5</v>
      </c>
      <c r="U13" s="55">
        <v>69</v>
      </c>
      <c r="V13" s="14">
        <v>12091.5</v>
      </c>
      <c r="W13" s="55">
        <v>69</v>
      </c>
      <c r="X13" s="14">
        <v>12091.5</v>
      </c>
      <c r="Y13" s="14">
        <v>0</v>
      </c>
      <c r="Z13" s="55">
        <v>69</v>
      </c>
      <c r="AA13" s="85">
        <v>12091.5</v>
      </c>
      <c r="AB13" s="15">
        <v>69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</row>
    <row r="14" spans="1:174" s="11" customFormat="1" ht="27.75" customHeight="1" x14ac:dyDescent="0.25">
      <c r="A14" s="11">
        <v>10</v>
      </c>
      <c r="B14" s="13" t="s">
        <v>22</v>
      </c>
      <c r="C14" s="72" t="s">
        <v>23</v>
      </c>
      <c r="D14" s="15">
        <v>21061327</v>
      </c>
      <c r="E14" s="14">
        <v>193458</v>
      </c>
      <c r="F14" s="14" t="e">
        <f>(E14-#REF!)</f>
        <v>#REF!</v>
      </c>
      <c r="G14" s="15"/>
      <c r="H14" s="15">
        <v>6</v>
      </c>
      <c r="I14" s="15"/>
      <c r="J14" s="15">
        <v>6</v>
      </c>
      <c r="K14" s="14">
        <v>32243</v>
      </c>
      <c r="L14" s="14">
        <v>14510</v>
      </c>
      <c r="M14" s="14">
        <f t="shared" si="4"/>
        <v>19345.800000000003</v>
      </c>
      <c r="N14" s="14">
        <f t="shared" si="3"/>
        <v>193458.00000000003</v>
      </c>
      <c r="O14" s="14">
        <f t="shared" si="0"/>
        <v>24183</v>
      </c>
      <c r="P14" s="14" t="s">
        <v>72</v>
      </c>
      <c r="Q14" s="14" t="s">
        <v>72</v>
      </c>
      <c r="R14" s="16">
        <f t="shared" si="1"/>
        <v>72549</v>
      </c>
      <c r="S14" s="55">
        <v>152</v>
      </c>
      <c r="T14" s="14">
        <v>24183</v>
      </c>
      <c r="U14" s="55">
        <v>152</v>
      </c>
      <c r="V14" s="14">
        <v>24183</v>
      </c>
      <c r="W14" s="55">
        <v>149</v>
      </c>
      <c r="X14" s="14">
        <v>24183</v>
      </c>
      <c r="Y14" s="14">
        <v>0</v>
      </c>
      <c r="Z14" s="55">
        <v>149</v>
      </c>
      <c r="AA14" s="85">
        <v>24183</v>
      </c>
      <c r="AB14" s="15">
        <v>149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</row>
    <row r="15" spans="1:174" s="11" customFormat="1" ht="45.75" customHeight="1" x14ac:dyDescent="0.25">
      <c r="A15" s="11">
        <v>11</v>
      </c>
      <c r="B15" s="13" t="s">
        <v>60</v>
      </c>
      <c r="C15" s="72" t="s">
        <v>24</v>
      </c>
      <c r="D15" s="15">
        <v>21061238</v>
      </c>
      <c r="E15" s="14">
        <v>96729</v>
      </c>
      <c r="F15" s="14" t="e">
        <f>(E15-#REF!)</f>
        <v>#REF!</v>
      </c>
      <c r="G15" s="15">
        <v>2</v>
      </c>
      <c r="H15" s="15">
        <v>3</v>
      </c>
      <c r="I15" s="15"/>
      <c r="J15" s="15">
        <v>3</v>
      </c>
      <c r="K15" s="14">
        <v>32243</v>
      </c>
      <c r="L15" s="14">
        <v>14510</v>
      </c>
      <c r="M15" s="14">
        <f>(3224.3*J15)</f>
        <v>9672.9000000000015</v>
      </c>
      <c r="N15" s="14">
        <f t="shared" si="3"/>
        <v>96729.000000000015</v>
      </c>
      <c r="O15" s="14">
        <f t="shared" si="0"/>
        <v>12091.5</v>
      </c>
      <c r="P15" s="14" t="s">
        <v>72</v>
      </c>
      <c r="Q15" s="14" t="s">
        <v>72</v>
      </c>
      <c r="R15" s="16">
        <f t="shared" si="1"/>
        <v>36274.5</v>
      </c>
      <c r="S15" s="55">
        <v>101</v>
      </c>
      <c r="T15" s="14">
        <v>12091.5</v>
      </c>
      <c r="U15" s="55">
        <v>101</v>
      </c>
      <c r="V15" s="14">
        <v>12091.5</v>
      </c>
      <c r="W15" s="55">
        <v>101</v>
      </c>
      <c r="X15" s="14">
        <v>12091.5</v>
      </c>
      <c r="Y15" s="14">
        <v>0</v>
      </c>
      <c r="Z15" s="55">
        <v>100</v>
      </c>
      <c r="AA15" s="85">
        <v>12091.5</v>
      </c>
      <c r="AB15" s="15">
        <v>100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</row>
    <row r="16" spans="1:174" s="11" customFormat="1" ht="35.25" customHeight="1" x14ac:dyDescent="0.25">
      <c r="A16" s="11">
        <v>12</v>
      </c>
      <c r="B16" s="13" t="s">
        <v>14</v>
      </c>
      <c r="C16" s="72" t="s">
        <v>25</v>
      </c>
      <c r="D16" s="15">
        <v>20197934</v>
      </c>
      <c r="E16" s="14">
        <v>225701</v>
      </c>
      <c r="F16" s="14" t="e">
        <f>(E16-#REF!)</f>
        <v>#REF!</v>
      </c>
      <c r="G16" s="15"/>
      <c r="H16" s="15">
        <v>7</v>
      </c>
      <c r="I16" s="15"/>
      <c r="J16" s="15">
        <v>7</v>
      </c>
      <c r="K16" s="14">
        <v>32243</v>
      </c>
      <c r="L16" s="14">
        <v>14510</v>
      </c>
      <c r="M16" s="14">
        <f t="shared" si="4"/>
        <v>22570.100000000002</v>
      </c>
      <c r="N16" s="14">
        <f t="shared" si="3"/>
        <v>225701.00000000003</v>
      </c>
      <c r="O16" s="14">
        <f t="shared" si="0"/>
        <v>28213.5</v>
      </c>
      <c r="P16" s="14" t="s">
        <v>72</v>
      </c>
      <c r="Q16" s="14" t="s">
        <v>72</v>
      </c>
      <c r="R16" s="16">
        <f t="shared" si="1"/>
        <v>84640.5</v>
      </c>
      <c r="S16" s="55">
        <v>256</v>
      </c>
      <c r="T16" s="16">
        <v>28213.5</v>
      </c>
      <c r="U16" s="55">
        <v>259</v>
      </c>
      <c r="V16" s="16">
        <v>28213.5</v>
      </c>
      <c r="W16" s="55">
        <v>260</v>
      </c>
      <c r="X16" s="16">
        <v>28213.5</v>
      </c>
      <c r="Y16" s="16">
        <v>0</v>
      </c>
      <c r="Z16" s="55">
        <v>259</v>
      </c>
      <c r="AA16" s="87">
        <v>28213.5</v>
      </c>
      <c r="AB16" s="15">
        <v>259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</row>
    <row r="17" spans="1:174" s="11" customFormat="1" ht="35.25" customHeight="1" x14ac:dyDescent="0.25">
      <c r="A17" s="11">
        <v>13</v>
      </c>
      <c r="B17" s="13" t="s">
        <v>26</v>
      </c>
      <c r="C17" s="72" t="s">
        <v>25</v>
      </c>
      <c r="D17" s="15">
        <v>65515641</v>
      </c>
      <c r="E17" s="14">
        <v>193458</v>
      </c>
      <c r="F17" s="14" t="e">
        <f>(E17-#REF!)</f>
        <v>#REF!</v>
      </c>
      <c r="G17" s="15"/>
      <c r="H17" s="15">
        <v>6</v>
      </c>
      <c r="I17" s="15"/>
      <c r="J17" s="15">
        <v>3</v>
      </c>
      <c r="K17" s="14">
        <v>32243</v>
      </c>
      <c r="L17" s="14">
        <v>14510</v>
      </c>
      <c r="M17" s="14">
        <f t="shared" si="4"/>
        <v>9672.9000000000015</v>
      </c>
      <c r="N17" s="14">
        <f t="shared" si="3"/>
        <v>96729.000000000015</v>
      </c>
      <c r="O17" s="14">
        <f t="shared" si="0"/>
        <v>12091.5</v>
      </c>
      <c r="P17" s="14" t="s">
        <v>72</v>
      </c>
      <c r="Q17" s="14" t="s">
        <v>72</v>
      </c>
      <c r="R17" s="16">
        <f t="shared" si="1"/>
        <v>36274.5</v>
      </c>
      <c r="S17" s="55">
        <v>72</v>
      </c>
      <c r="T17" s="14">
        <v>12091.5</v>
      </c>
      <c r="U17" s="55">
        <v>73</v>
      </c>
      <c r="V17" s="14">
        <v>12091.5</v>
      </c>
      <c r="W17" s="55">
        <v>73</v>
      </c>
      <c r="X17" s="14">
        <v>12091.5</v>
      </c>
      <c r="Y17" s="14">
        <v>0</v>
      </c>
      <c r="Z17" s="55">
        <v>73</v>
      </c>
      <c r="AA17" s="85">
        <v>12091.5</v>
      </c>
      <c r="AB17" s="15">
        <v>74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</row>
    <row r="18" spans="1:174" s="11" customFormat="1" ht="27.75" customHeight="1" x14ac:dyDescent="0.25">
      <c r="A18" s="11">
        <v>14</v>
      </c>
      <c r="B18" s="13" t="s">
        <v>27</v>
      </c>
      <c r="C18" s="72" t="s">
        <v>28</v>
      </c>
      <c r="D18" s="15">
        <v>29468795</v>
      </c>
      <c r="E18" s="14">
        <v>96729</v>
      </c>
      <c r="F18" s="14" t="e">
        <f>(E18-#REF!)</f>
        <v>#REF!</v>
      </c>
      <c r="G18" s="15"/>
      <c r="H18" s="15">
        <v>3</v>
      </c>
      <c r="I18" s="15"/>
      <c r="J18" s="15">
        <v>3</v>
      </c>
      <c r="K18" s="14">
        <v>32243</v>
      </c>
      <c r="L18" s="14">
        <v>14510</v>
      </c>
      <c r="M18" s="14">
        <f t="shared" si="4"/>
        <v>9672.9000000000015</v>
      </c>
      <c r="N18" s="14">
        <f t="shared" si="3"/>
        <v>96729.000000000015</v>
      </c>
      <c r="O18" s="14">
        <f t="shared" si="0"/>
        <v>12091.5</v>
      </c>
      <c r="P18" s="14" t="s">
        <v>72</v>
      </c>
      <c r="Q18" s="14" t="s">
        <v>72</v>
      </c>
      <c r="R18" s="16">
        <f t="shared" si="1"/>
        <v>36274.5</v>
      </c>
      <c r="S18" s="55">
        <v>90</v>
      </c>
      <c r="T18" s="14">
        <v>12091.5</v>
      </c>
      <c r="U18" s="55">
        <v>90</v>
      </c>
      <c r="V18" s="14">
        <v>12091.5</v>
      </c>
      <c r="W18" s="55">
        <v>90</v>
      </c>
      <c r="X18" s="14">
        <v>12091.5</v>
      </c>
      <c r="Y18" s="14">
        <v>0</v>
      </c>
      <c r="Z18" s="55">
        <v>90</v>
      </c>
      <c r="AA18" s="85">
        <v>12091.5</v>
      </c>
      <c r="AB18" s="15">
        <v>90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</row>
    <row r="19" spans="1:174" s="11" customFormat="1" ht="27.75" customHeight="1" x14ac:dyDescent="0.25">
      <c r="A19" s="11">
        <v>15</v>
      </c>
      <c r="B19" s="13" t="s">
        <v>14</v>
      </c>
      <c r="C19" s="72" t="s">
        <v>29</v>
      </c>
      <c r="D19" s="15">
        <v>20203764</v>
      </c>
      <c r="E19" s="14">
        <v>193458</v>
      </c>
      <c r="F19" s="14" t="e">
        <f>(E19-#REF!)</f>
        <v>#REF!</v>
      </c>
      <c r="G19" s="15"/>
      <c r="H19" s="15">
        <v>6</v>
      </c>
      <c r="I19" s="15"/>
      <c r="J19" s="15">
        <v>6</v>
      </c>
      <c r="K19" s="14">
        <v>32243</v>
      </c>
      <c r="L19" s="14">
        <v>14510</v>
      </c>
      <c r="M19" s="14">
        <f t="shared" si="4"/>
        <v>19345.800000000003</v>
      </c>
      <c r="N19" s="14">
        <f t="shared" si="3"/>
        <v>193458.00000000003</v>
      </c>
      <c r="O19" s="14">
        <f t="shared" si="0"/>
        <v>24183</v>
      </c>
      <c r="P19" s="14" t="s">
        <v>72</v>
      </c>
      <c r="Q19" s="14" t="s">
        <v>72</v>
      </c>
      <c r="R19" s="16">
        <f t="shared" si="1"/>
        <v>72549</v>
      </c>
      <c r="S19" s="55">
        <v>288</v>
      </c>
      <c r="T19" s="16">
        <v>24183</v>
      </c>
      <c r="U19" s="55">
        <v>217</v>
      </c>
      <c r="V19" s="16">
        <v>24183</v>
      </c>
      <c r="W19" s="55">
        <v>217</v>
      </c>
      <c r="X19" s="16">
        <v>24183</v>
      </c>
      <c r="Y19" s="16">
        <v>0</v>
      </c>
      <c r="Z19" s="55">
        <v>221</v>
      </c>
      <c r="AA19" s="87">
        <v>24183</v>
      </c>
      <c r="AB19" s="15">
        <v>221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</row>
    <row r="20" spans="1:174" s="11" customFormat="1" ht="27.75" customHeight="1" x14ac:dyDescent="0.25">
      <c r="A20" s="11">
        <v>16</v>
      </c>
      <c r="B20" s="13" t="s">
        <v>30</v>
      </c>
      <c r="C20" s="72" t="s">
        <v>29</v>
      </c>
      <c r="D20" s="15">
        <v>81865260</v>
      </c>
      <c r="E20" s="14">
        <v>96729</v>
      </c>
      <c r="F20" s="14" t="e">
        <f>(E20-#REF!)</f>
        <v>#REF!</v>
      </c>
      <c r="G20" s="15"/>
      <c r="H20" s="15">
        <v>3</v>
      </c>
      <c r="I20" s="15"/>
      <c r="J20" s="15">
        <v>3</v>
      </c>
      <c r="K20" s="14">
        <v>32243</v>
      </c>
      <c r="L20" s="14">
        <v>14510</v>
      </c>
      <c r="M20" s="14">
        <f t="shared" si="4"/>
        <v>9672.9000000000015</v>
      </c>
      <c r="N20" s="14">
        <f t="shared" si="3"/>
        <v>96729.000000000015</v>
      </c>
      <c r="O20" s="14">
        <f t="shared" si="0"/>
        <v>12091.5</v>
      </c>
      <c r="P20" s="14" t="s">
        <v>72</v>
      </c>
      <c r="Q20" s="14" t="s">
        <v>72</v>
      </c>
      <c r="R20" s="16">
        <f t="shared" si="1"/>
        <v>36274.5</v>
      </c>
      <c r="S20" s="55">
        <v>67</v>
      </c>
      <c r="T20" s="14">
        <v>12091.5</v>
      </c>
      <c r="U20" s="55">
        <v>67</v>
      </c>
      <c r="V20" s="14">
        <v>12091.5</v>
      </c>
      <c r="W20" s="55">
        <v>67</v>
      </c>
      <c r="X20" s="14">
        <v>12091.5</v>
      </c>
      <c r="Y20" s="14">
        <v>0</v>
      </c>
      <c r="Z20" s="55">
        <v>67</v>
      </c>
      <c r="AA20" s="85">
        <v>12091.5</v>
      </c>
      <c r="AB20" s="15">
        <v>67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</row>
    <row r="21" spans="1:174" s="11" customFormat="1" ht="27.75" customHeight="1" x14ac:dyDescent="0.25">
      <c r="A21" s="11">
        <v>17</v>
      </c>
      <c r="B21" s="13" t="s">
        <v>31</v>
      </c>
      <c r="C21" s="72" t="s">
        <v>29</v>
      </c>
      <c r="D21" s="15">
        <v>99590077</v>
      </c>
      <c r="E21" s="14">
        <v>96729</v>
      </c>
      <c r="F21" s="14" t="e">
        <f>(E21-#REF!)</f>
        <v>#REF!</v>
      </c>
      <c r="G21" s="15"/>
      <c r="H21" s="15">
        <v>3</v>
      </c>
      <c r="I21" s="15"/>
      <c r="J21" s="15">
        <v>3</v>
      </c>
      <c r="K21" s="14">
        <v>32243</v>
      </c>
      <c r="L21" s="14">
        <v>14510</v>
      </c>
      <c r="M21" s="14">
        <f t="shared" si="4"/>
        <v>9672.9000000000015</v>
      </c>
      <c r="N21" s="14">
        <f t="shared" si="3"/>
        <v>96729.000000000015</v>
      </c>
      <c r="O21" s="14">
        <f t="shared" si="0"/>
        <v>12091.5</v>
      </c>
      <c r="P21" s="14" t="s">
        <v>72</v>
      </c>
      <c r="Q21" s="14" t="s">
        <v>72</v>
      </c>
      <c r="R21" s="16">
        <f t="shared" si="1"/>
        <v>36274.5</v>
      </c>
      <c r="S21" s="55">
        <v>80</v>
      </c>
      <c r="T21" s="14">
        <v>12091.5</v>
      </c>
      <c r="U21" s="55">
        <v>82</v>
      </c>
      <c r="V21" s="14">
        <v>12091.5</v>
      </c>
      <c r="W21" s="55">
        <v>82</v>
      </c>
      <c r="X21" s="14">
        <v>12091.5</v>
      </c>
      <c r="Y21" s="14">
        <v>0</v>
      </c>
      <c r="Z21" s="55">
        <v>81</v>
      </c>
      <c r="AA21" s="85">
        <v>12091.5</v>
      </c>
      <c r="AB21" s="15">
        <v>82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</row>
    <row r="22" spans="1:174" s="11" customFormat="1" ht="27.75" customHeight="1" x14ac:dyDescent="0.25">
      <c r="A22" s="11">
        <v>18</v>
      </c>
      <c r="B22" s="13" t="s">
        <v>32</v>
      </c>
      <c r="C22" s="72" t="s">
        <v>33</v>
      </c>
      <c r="D22" s="15">
        <v>22364781</v>
      </c>
      <c r="E22" s="14">
        <v>96729</v>
      </c>
      <c r="F22" s="14" t="e">
        <f>(E22-#REF!)</f>
        <v>#REF!</v>
      </c>
      <c r="G22" s="15"/>
      <c r="H22" s="15">
        <v>3</v>
      </c>
      <c r="I22" s="15"/>
      <c r="J22" s="15">
        <v>3</v>
      </c>
      <c r="K22" s="14">
        <v>32243</v>
      </c>
      <c r="L22" s="14"/>
      <c r="M22" s="14">
        <f t="shared" si="4"/>
        <v>9672.9000000000015</v>
      </c>
      <c r="N22" s="14">
        <f t="shared" si="3"/>
        <v>96729.000000000015</v>
      </c>
      <c r="O22" s="14">
        <f t="shared" si="0"/>
        <v>12091.5</v>
      </c>
      <c r="P22" s="14" t="s">
        <v>72</v>
      </c>
      <c r="Q22" s="14" t="s">
        <v>72</v>
      </c>
      <c r="R22" s="16">
        <f t="shared" si="1"/>
        <v>36274.5</v>
      </c>
      <c r="S22" s="55">
        <v>78</v>
      </c>
      <c r="T22" s="14">
        <v>12091.5</v>
      </c>
      <c r="U22" s="55">
        <v>79</v>
      </c>
      <c r="V22" s="14">
        <v>12091.5</v>
      </c>
      <c r="W22" s="55">
        <v>79</v>
      </c>
      <c r="X22" s="14">
        <v>12091.5</v>
      </c>
      <c r="Y22" s="14">
        <v>0</v>
      </c>
      <c r="Z22" s="55">
        <v>79</v>
      </c>
      <c r="AA22" s="85">
        <v>12091.5</v>
      </c>
      <c r="AB22" s="15">
        <v>80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</row>
    <row r="23" spans="1:174" s="11" customFormat="1" ht="42" customHeight="1" x14ac:dyDescent="0.25">
      <c r="A23" s="11">
        <v>19</v>
      </c>
      <c r="B23" s="13" t="s">
        <v>34</v>
      </c>
      <c r="C23" s="72" t="s">
        <v>33</v>
      </c>
      <c r="D23" s="15">
        <v>6906605</v>
      </c>
      <c r="E23" s="14">
        <v>193458</v>
      </c>
      <c r="F23" s="14" t="e">
        <f>(E23-#REF!)</f>
        <v>#REF!</v>
      </c>
      <c r="G23" s="15"/>
      <c r="H23" s="15">
        <v>6</v>
      </c>
      <c r="I23" s="15"/>
      <c r="J23" s="15">
        <v>6</v>
      </c>
      <c r="K23" s="14">
        <v>32243.3</v>
      </c>
      <c r="L23" s="14">
        <v>14510</v>
      </c>
      <c r="M23" s="14">
        <f t="shared" si="4"/>
        <v>19345.800000000003</v>
      </c>
      <c r="N23" s="14">
        <f t="shared" si="3"/>
        <v>193458.00000000003</v>
      </c>
      <c r="O23" s="14">
        <f t="shared" si="0"/>
        <v>24183</v>
      </c>
      <c r="P23" s="14" t="s">
        <v>72</v>
      </c>
      <c r="Q23" s="14" t="s">
        <v>72</v>
      </c>
      <c r="R23" s="16">
        <f t="shared" si="1"/>
        <v>72549</v>
      </c>
      <c r="S23" s="55">
        <v>164</v>
      </c>
      <c r="T23" s="16">
        <v>24183</v>
      </c>
      <c r="U23" s="55">
        <v>164</v>
      </c>
      <c r="V23" s="16">
        <v>24183</v>
      </c>
      <c r="W23" s="55">
        <v>164</v>
      </c>
      <c r="X23" s="16">
        <v>24183</v>
      </c>
      <c r="Y23" s="16">
        <v>0</v>
      </c>
      <c r="Z23" s="55">
        <v>164</v>
      </c>
      <c r="AA23" s="87">
        <v>24183</v>
      </c>
      <c r="AB23" s="15">
        <v>164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</row>
    <row r="24" spans="1:174" s="11" customFormat="1" ht="27.75" customHeight="1" x14ac:dyDescent="0.25">
      <c r="A24" s="11">
        <v>20</v>
      </c>
      <c r="B24" s="13" t="s">
        <v>35</v>
      </c>
      <c r="C24" s="72" t="s">
        <v>33</v>
      </c>
      <c r="D24" s="15">
        <v>42906628</v>
      </c>
      <c r="E24" s="14">
        <v>96729</v>
      </c>
      <c r="F24" s="14" t="e">
        <f>(E24-#REF!)</f>
        <v>#REF!</v>
      </c>
      <c r="G24" s="15"/>
      <c r="H24" s="15">
        <v>3</v>
      </c>
      <c r="I24" s="15"/>
      <c r="J24" s="15">
        <v>3</v>
      </c>
      <c r="K24" s="14">
        <v>32243</v>
      </c>
      <c r="L24" s="14">
        <v>14510</v>
      </c>
      <c r="M24" s="14">
        <f t="shared" si="4"/>
        <v>9672.9000000000015</v>
      </c>
      <c r="N24" s="14">
        <f t="shared" si="3"/>
        <v>96729.000000000015</v>
      </c>
      <c r="O24" s="14">
        <f t="shared" si="0"/>
        <v>12091.5</v>
      </c>
      <c r="P24" s="14" t="s">
        <v>72</v>
      </c>
      <c r="Q24" s="14" t="s">
        <v>72</v>
      </c>
      <c r="R24" s="16">
        <f t="shared" si="1"/>
        <v>36274.5</v>
      </c>
      <c r="S24" s="55">
        <v>47</v>
      </c>
      <c r="T24" s="14">
        <v>12091.5</v>
      </c>
      <c r="U24" s="55">
        <v>47</v>
      </c>
      <c r="V24" s="14">
        <v>12091.5</v>
      </c>
      <c r="W24" s="55">
        <v>47</v>
      </c>
      <c r="X24" s="14">
        <v>12091.5</v>
      </c>
      <c r="Y24" s="14">
        <v>0</v>
      </c>
      <c r="Z24" s="55">
        <v>47</v>
      </c>
      <c r="AA24" s="85">
        <v>12091.5</v>
      </c>
      <c r="AB24" s="15">
        <v>47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</row>
    <row r="25" spans="1:174" s="11" customFormat="1" ht="27.75" customHeight="1" x14ac:dyDescent="0.25">
      <c r="A25" s="11">
        <v>21</v>
      </c>
      <c r="B25" s="11" t="s">
        <v>36</v>
      </c>
      <c r="C25" s="15" t="s">
        <v>33</v>
      </c>
      <c r="D25" s="15">
        <v>90015223</v>
      </c>
      <c r="E25" s="14">
        <v>96729</v>
      </c>
      <c r="F25" s="14" t="e">
        <f>(E25-#REF!)</f>
        <v>#REF!</v>
      </c>
      <c r="G25" s="15"/>
      <c r="H25" s="15">
        <v>3</v>
      </c>
      <c r="I25" s="15"/>
      <c r="J25" s="15">
        <v>3</v>
      </c>
      <c r="K25" s="14">
        <v>32243</v>
      </c>
      <c r="L25" s="14">
        <v>14510</v>
      </c>
      <c r="M25" s="14">
        <f t="shared" si="4"/>
        <v>9672.9000000000015</v>
      </c>
      <c r="N25" s="14">
        <f t="shared" si="3"/>
        <v>96729.000000000015</v>
      </c>
      <c r="O25" s="14">
        <f t="shared" si="0"/>
        <v>12091.5</v>
      </c>
      <c r="P25" s="14" t="s">
        <v>72</v>
      </c>
      <c r="Q25" s="14" t="s">
        <v>72</v>
      </c>
      <c r="R25" s="16">
        <f t="shared" si="1"/>
        <v>36274.5</v>
      </c>
      <c r="S25" s="55">
        <v>67</v>
      </c>
      <c r="T25" s="14">
        <v>12091.5</v>
      </c>
      <c r="U25" s="55">
        <v>67</v>
      </c>
      <c r="V25" s="14">
        <v>12091.5</v>
      </c>
      <c r="W25" s="55">
        <v>68</v>
      </c>
      <c r="X25" s="14">
        <v>12091.5</v>
      </c>
      <c r="Y25" s="14">
        <v>0</v>
      </c>
      <c r="Z25" s="55">
        <v>68</v>
      </c>
      <c r="AA25" s="85">
        <v>12091.5</v>
      </c>
      <c r="AB25" s="15">
        <v>68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</row>
    <row r="26" spans="1:174" s="11" customFormat="1" ht="27.75" customHeight="1" x14ac:dyDescent="0.25">
      <c r="A26" s="11">
        <v>22</v>
      </c>
      <c r="B26" s="13" t="s">
        <v>37</v>
      </c>
      <c r="C26" s="72" t="s">
        <v>33</v>
      </c>
      <c r="D26" s="15">
        <v>64900894</v>
      </c>
      <c r="E26" s="14">
        <v>96729</v>
      </c>
      <c r="F26" s="14" t="e">
        <f>(E26-#REF!)</f>
        <v>#REF!</v>
      </c>
      <c r="G26" s="15"/>
      <c r="H26" s="15">
        <v>3</v>
      </c>
      <c r="I26" s="15"/>
      <c r="J26" s="15">
        <v>3</v>
      </c>
      <c r="K26" s="14">
        <v>32243</v>
      </c>
      <c r="L26" s="14">
        <v>14510</v>
      </c>
      <c r="M26" s="14">
        <f t="shared" si="4"/>
        <v>9672.9000000000015</v>
      </c>
      <c r="N26" s="14">
        <f t="shared" si="3"/>
        <v>96729.000000000015</v>
      </c>
      <c r="O26" s="14">
        <f t="shared" si="0"/>
        <v>12091.5</v>
      </c>
      <c r="P26" s="14" t="s">
        <v>72</v>
      </c>
      <c r="Q26" s="14" t="s">
        <v>72</v>
      </c>
      <c r="R26" s="16">
        <f t="shared" si="1"/>
        <v>36274.5</v>
      </c>
      <c r="S26" s="55">
        <v>71</v>
      </c>
      <c r="T26" s="14">
        <v>12091.5</v>
      </c>
      <c r="U26" s="55">
        <v>71</v>
      </c>
      <c r="V26" s="14">
        <v>12091.5</v>
      </c>
      <c r="W26" s="55">
        <v>71</v>
      </c>
      <c r="X26" s="14">
        <v>12091.5</v>
      </c>
      <c r="Y26" s="14">
        <v>0</v>
      </c>
      <c r="Z26" s="55">
        <v>71</v>
      </c>
      <c r="AA26" s="85">
        <v>12091.5</v>
      </c>
      <c r="AB26" s="15">
        <v>71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</row>
    <row r="27" spans="1:174" s="11" customFormat="1" ht="27.75" customHeight="1" x14ac:dyDescent="0.25">
      <c r="A27" s="11">
        <v>23</v>
      </c>
      <c r="B27" s="13" t="s">
        <v>14</v>
      </c>
      <c r="C27" s="72" t="s">
        <v>38</v>
      </c>
      <c r="D27" s="15">
        <v>21055351</v>
      </c>
      <c r="E27" s="14">
        <v>193458</v>
      </c>
      <c r="F27" s="14" t="e">
        <f>(E27-#REF!)</f>
        <v>#REF!</v>
      </c>
      <c r="G27" s="15"/>
      <c r="H27" s="15">
        <v>6</v>
      </c>
      <c r="I27" s="15"/>
      <c r="J27" s="15">
        <v>6</v>
      </c>
      <c r="K27" s="14">
        <v>32243</v>
      </c>
      <c r="L27" s="14">
        <v>14510</v>
      </c>
      <c r="M27" s="14">
        <f t="shared" si="4"/>
        <v>19345.800000000003</v>
      </c>
      <c r="N27" s="14">
        <f t="shared" si="3"/>
        <v>193458.00000000003</v>
      </c>
      <c r="O27" s="14">
        <f t="shared" si="0"/>
        <v>24183</v>
      </c>
      <c r="P27" s="14" t="s">
        <v>72</v>
      </c>
      <c r="Q27" s="14" t="s">
        <v>72</v>
      </c>
      <c r="R27" s="16">
        <f t="shared" si="1"/>
        <v>72549</v>
      </c>
      <c r="S27" s="55">
        <v>174</v>
      </c>
      <c r="T27" s="16">
        <v>24183</v>
      </c>
      <c r="U27" s="55">
        <v>174</v>
      </c>
      <c r="V27" s="16">
        <v>24183</v>
      </c>
      <c r="W27" s="55">
        <v>175</v>
      </c>
      <c r="X27" s="16">
        <v>24183</v>
      </c>
      <c r="Y27" s="16">
        <v>0</v>
      </c>
      <c r="Z27" s="55">
        <v>175</v>
      </c>
      <c r="AA27" s="87">
        <v>24183</v>
      </c>
      <c r="AB27" s="15">
        <v>175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</row>
    <row r="28" spans="1:174" s="11" customFormat="1" ht="27.75" customHeight="1" x14ac:dyDescent="0.25">
      <c r="A28" s="11">
        <v>24</v>
      </c>
      <c r="B28" s="13" t="s">
        <v>18</v>
      </c>
      <c r="C28" s="72" t="s">
        <v>39</v>
      </c>
      <c r="D28" s="15">
        <v>6676944</v>
      </c>
      <c r="E28" s="14">
        <v>96729</v>
      </c>
      <c r="F28" s="14" t="e">
        <f>(E28-#REF!)</f>
        <v>#REF!</v>
      </c>
      <c r="G28" s="15"/>
      <c r="H28" s="15">
        <v>3</v>
      </c>
      <c r="I28" s="15">
        <v>1</v>
      </c>
      <c r="J28" s="15">
        <v>2</v>
      </c>
      <c r="K28" s="14">
        <v>32243</v>
      </c>
      <c r="L28" s="14">
        <v>14510</v>
      </c>
      <c r="M28" s="14">
        <f t="shared" si="4"/>
        <v>6448.6</v>
      </c>
      <c r="N28" s="14">
        <f t="shared" si="3"/>
        <v>64486</v>
      </c>
      <c r="O28" s="14">
        <f>(4030.5*J28+1813.7)</f>
        <v>9874.7000000000007</v>
      </c>
      <c r="P28" s="14" t="s">
        <v>72</v>
      </c>
      <c r="Q28" s="14" t="s">
        <v>72</v>
      </c>
      <c r="R28" s="16">
        <f t="shared" si="1"/>
        <v>29624.100000000002</v>
      </c>
      <c r="S28" s="55">
        <v>40</v>
      </c>
      <c r="T28" s="16">
        <v>9874.7000000000007</v>
      </c>
      <c r="U28" s="55">
        <v>40</v>
      </c>
      <c r="V28" s="16">
        <v>9874.7000000000007</v>
      </c>
      <c r="W28" s="55">
        <v>41</v>
      </c>
      <c r="X28" s="16">
        <v>9874.7000000000007</v>
      </c>
      <c r="Y28" s="16">
        <v>0</v>
      </c>
      <c r="Z28" s="55">
        <v>42</v>
      </c>
      <c r="AA28" s="87">
        <v>9874.7000000000007</v>
      </c>
      <c r="AB28" s="15">
        <v>42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</row>
    <row r="29" spans="1:174" s="11" customFormat="1" ht="27.75" customHeight="1" x14ac:dyDescent="0.25">
      <c r="A29" s="11">
        <v>25</v>
      </c>
      <c r="B29" s="13" t="s">
        <v>18</v>
      </c>
      <c r="C29" s="72" t="s">
        <v>40</v>
      </c>
      <c r="D29" s="75" t="s">
        <v>58</v>
      </c>
      <c r="E29" s="14">
        <v>240211</v>
      </c>
      <c r="F29" s="14" t="e">
        <f>(E29-#REF!)</f>
        <v>#REF!</v>
      </c>
      <c r="G29" s="28"/>
      <c r="H29" s="15">
        <v>6</v>
      </c>
      <c r="I29" s="15">
        <v>1</v>
      </c>
      <c r="J29" s="15">
        <v>7</v>
      </c>
      <c r="K29" s="14">
        <v>32243</v>
      </c>
      <c r="L29" s="14">
        <v>14510</v>
      </c>
      <c r="M29" s="14">
        <f t="shared" si="4"/>
        <v>22570.100000000002</v>
      </c>
      <c r="N29" s="14">
        <f>(24021.1*10)</f>
        <v>240211</v>
      </c>
      <c r="O29" s="14">
        <f>(4030.5*J29+1813.7*I29)</f>
        <v>30027.200000000001</v>
      </c>
      <c r="P29" s="14" t="s">
        <v>72</v>
      </c>
      <c r="Q29" s="14" t="s">
        <v>72</v>
      </c>
      <c r="R29" s="16">
        <f t="shared" si="1"/>
        <v>90081.600000000006</v>
      </c>
      <c r="S29" s="55">
        <v>250</v>
      </c>
      <c r="T29" s="16">
        <v>30027.200000000001</v>
      </c>
      <c r="U29" s="55">
        <v>250</v>
      </c>
      <c r="V29" s="16">
        <v>30027.200000000001</v>
      </c>
      <c r="W29" s="55">
        <v>250</v>
      </c>
      <c r="X29" s="16">
        <v>30027.200000000001</v>
      </c>
      <c r="Y29" s="16">
        <v>0</v>
      </c>
      <c r="Z29" s="55">
        <v>248</v>
      </c>
      <c r="AA29" s="87">
        <v>30027.200000000001</v>
      </c>
      <c r="AB29" s="15">
        <v>248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</row>
    <row r="30" spans="1:174" s="17" customFormat="1" ht="27.75" customHeight="1" x14ac:dyDescent="0.25">
      <c r="B30" s="18"/>
      <c r="C30" s="74"/>
      <c r="D30" s="9"/>
      <c r="E30" s="47">
        <f>SUM(E5:E29)</f>
        <v>3607993</v>
      </c>
      <c r="F30" s="48"/>
      <c r="G30" s="17">
        <f>SUM(G5:G29)</f>
        <v>3</v>
      </c>
      <c r="H30" s="17">
        <f>SUM(H5:H29)</f>
        <v>109</v>
      </c>
      <c r="I30" s="62">
        <f>SUM(I5:I29)</f>
        <v>2</v>
      </c>
      <c r="J30" s="62">
        <f>SUM(J5:J29)</f>
        <v>109</v>
      </c>
      <c r="K30" s="68"/>
      <c r="L30" s="68"/>
      <c r="M30" s="69">
        <f>SUM(M5:M29)</f>
        <v>351448.7</v>
      </c>
      <c r="N30" s="70">
        <f>SUM(N5:N29)</f>
        <v>3511264</v>
      </c>
      <c r="O30" s="70">
        <f>SUM(O5:O29)</f>
        <v>442951.9</v>
      </c>
      <c r="P30" s="77" t="s">
        <v>72</v>
      </c>
      <c r="Q30" s="77" t="s">
        <v>72</v>
      </c>
      <c r="R30" s="70">
        <f>SUM(R5:R29)</f>
        <v>1334296.8000000003</v>
      </c>
      <c r="S30" s="60">
        <f>SUM(S5:S29)</f>
        <v>3443</v>
      </c>
      <c r="T30" s="70">
        <f>SUM(T5:T29)</f>
        <v>440735.10000000003</v>
      </c>
      <c r="U30" s="60">
        <f>SUM(U5:U29)</f>
        <v>3382</v>
      </c>
      <c r="V30" s="70">
        <f t="shared" ref="V30:AA30" si="5">SUM(V5:V29)</f>
        <v>440735.10000000003</v>
      </c>
      <c r="W30" s="60">
        <f>SUM(W5:W29)</f>
        <v>3390</v>
      </c>
      <c r="X30" s="70">
        <f t="shared" si="5"/>
        <v>440735.10000000003</v>
      </c>
      <c r="Y30" s="70">
        <f>SUM(Y5:Y29)</f>
        <v>15517.6</v>
      </c>
      <c r="Z30" s="60">
        <f>SUM(Z5:Z29)</f>
        <v>3390</v>
      </c>
      <c r="AA30" s="88">
        <f t="shared" si="5"/>
        <v>442951.9</v>
      </c>
      <c r="AB30" s="89">
        <f>SUM(AB5:AB29)</f>
        <v>3395</v>
      </c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</row>
    <row r="31" spans="1:174" x14ac:dyDescent="0.25">
      <c r="R31" s="99"/>
      <c r="S31" s="99"/>
      <c r="T31" s="99"/>
      <c r="U31" s="58"/>
      <c r="AB31" s="8"/>
    </row>
    <row r="32" spans="1:174" x14ac:dyDescent="0.25">
      <c r="B32" s="2"/>
      <c r="C32" s="8"/>
      <c r="D32" s="37"/>
      <c r="E32" s="6"/>
      <c r="F32" s="6"/>
      <c r="G32" s="6"/>
      <c r="H32" s="6"/>
      <c r="I32" s="37"/>
      <c r="J32" s="37"/>
      <c r="K32" s="6"/>
      <c r="L32" s="6"/>
      <c r="N32" s="100"/>
      <c r="O32" s="29"/>
      <c r="P32" s="29"/>
      <c r="Q32" s="29"/>
      <c r="R32" s="19"/>
      <c r="S32" s="19"/>
      <c r="X32" s="2"/>
      <c r="AA32" s="2"/>
      <c r="AB32" s="8"/>
    </row>
    <row r="33" spans="2:28" x14ac:dyDescent="0.25">
      <c r="B33" s="2"/>
      <c r="C33" s="90"/>
      <c r="D33" s="90"/>
      <c r="E33" s="90"/>
      <c r="F33" s="90"/>
      <c r="G33" s="90"/>
      <c r="H33" s="90"/>
      <c r="I33" s="90"/>
      <c r="J33" s="37"/>
      <c r="K33" s="6"/>
      <c r="L33" s="6"/>
      <c r="M33" s="20">
        <f>(M30+N30)</f>
        <v>3862712.7</v>
      </c>
      <c r="N33" s="100"/>
      <c r="O33" s="35"/>
      <c r="P33" s="35"/>
      <c r="Q33" s="35"/>
      <c r="S33" s="91"/>
      <c r="T33" s="91"/>
      <c r="U33" s="91"/>
      <c r="X33" s="90"/>
      <c r="Y33" s="90"/>
      <c r="Z33" s="90"/>
      <c r="AA33" s="2"/>
      <c r="AB33" s="8"/>
    </row>
    <row r="34" spans="2:28" x14ac:dyDescent="0.25">
      <c r="B34" s="2"/>
      <c r="C34" s="90"/>
      <c r="D34" s="90"/>
      <c r="E34" s="90"/>
      <c r="F34" s="90"/>
      <c r="G34" s="90"/>
      <c r="H34" s="90"/>
      <c r="I34" s="90"/>
      <c r="J34" s="37"/>
      <c r="K34" s="6"/>
      <c r="L34" s="6"/>
      <c r="N34" s="7"/>
      <c r="O34" s="23"/>
      <c r="P34" s="23"/>
      <c r="Q34" s="23"/>
      <c r="R34" s="22"/>
      <c r="S34" s="92"/>
      <c r="T34" s="92"/>
      <c r="U34" s="92"/>
      <c r="X34" s="90"/>
      <c r="Y34" s="90"/>
      <c r="Z34" s="90"/>
      <c r="AA34" s="2"/>
      <c r="AB34" s="8"/>
    </row>
    <row r="35" spans="2:28" x14ac:dyDescent="0.25">
      <c r="B35" s="2"/>
      <c r="C35" s="8"/>
      <c r="E35" s="2"/>
      <c r="F35" s="2"/>
      <c r="G35" s="21"/>
      <c r="H35" s="6"/>
      <c r="I35" s="38"/>
      <c r="J35" s="37"/>
      <c r="K35" s="6"/>
      <c r="L35" s="6"/>
      <c r="N35" s="7"/>
      <c r="O35" s="23"/>
      <c r="P35" s="23"/>
      <c r="Q35" s="23"/>
      <c r="R35" s="22"/>
      <c r="S35" s="22"/>
      <c r="X35" s="2"/>
      <c r="AA35" s="2"/>
      <c r="AB35" s="8"/>
    </row>
    <row r="36" spans="2:28" ht="15.75" customHeight="1" x14ac:dyDescent="0.25">
      <c r="B36" s="2"/>
      <c r="C36" s="90" t="s">
        <v>81</v>
      </c>
      <c r="D36" s="90"/>
      <c r="E36" s="90"/>
      <c r="F36" s="90"/>
      <c r="G36" s="90"/>
      <c r="H36" s="90"/>
      <c r="I36" s="90"/>
      <c r="J36" s="37"/>
      <c r="K36" s="6"/>
      <c r="L36" s="6"/>
      <c r="N36" s="7"/>
      <c r="O36" s="7"/>
      <c r="P36" s="7"/>
      <c r="Q36" s="7"/>
      <c r="R36" s="22"/>
      <c r="S36" s="91" t="s">
        <v>77</v>
      </c>
      <c r="T36" s="91"/>
      <c r="U36" s="91"/>
      <c r="X36" s="90" t="s">
        <v>82</v>
      </c>
      <c r="Y36" s="90"/>
      <c r="Z36" s="90"/>
      <c r="AA36" s="2"/>
      <c r="AB36" s="8"/>
    </row>
    <row r="37" spans="2:28" ht="15.75" customHeight="1" x14ac:dyDescent="0.25">
      <c r="B37" s="2"/>
      <c r="C37" s="90" t="s">
        <v>76</v>
      </c>
      <c r="D37" s="90"/>
      <c r="E37" s="90"/>
      <c r="F37" s="90"/>
      <c r="G37" s="90"/>
      <c r="H37" s="90"/>
      <c r="I37" s="90"/>
      <c r="J37" s="90"/>
      <c r="K37" s="6"/>
      <c r="L37" s="6"/>
      <c r="N37" s="7"/>
      <c r="O37" s="7"/>
      <c r="P37" s="7"/>
      <c r="Q37" s="7"/>
      <c r="S37" s="92" t="s">
        <v>78</v>
      </c>
      <c r="T37" s="92"/>
      <c r="U37" s="92"/>
      <c r="X37" s="90" t="s">
        <v>83</v>
      </c>
      <c r="Y37" s="90"/>
      <c r="Z37" s="90"/>
      <c r="AA37" s="2"/>
      <c r="AB37" s="8"/>
    </row>
    <row r="38" spans="2:28" x14ac:dyDescent="0.25">
      <c r="B38" s="2"/>
      <c r="C38" s="8"/>
      <c r="D38" s="37"/>
      <c r="E38" s="6"/>
      <c r="F38" s="6"/>
      <c r="G38" s="22" t="s">
        <v>0</v>
      </c>
      <c r="H38" s="6"/>
      <c r="I38" s="39" t="s">
        <v>0</v>
      </c>
      <c r="J38" s="37"/>
      <c r="K38" s="6"/>
      <c r="L38" s="6"/>
      <c r="N38" s="7"/>
      <c r="O38" s="7"/>
      <c r="P38" s="7"/>
      <c r="Q38" s="7"/>
      <c r="X38" s="90"/>
      <c r="Y38" s="90"/>
      <c r="Z38" s="90"/>
      <c r="AA38" s="2"/>
      <c r="AB38" s="8"/>
    </row>
    <row r="39" spans="2:28" x14ac:dyDescent="0.25">
      <c r="B39" s="2"/>
      <c r="C39" s="8"/>
      <c r="D39" s="37"/>
      <c r="E39" s="6"/>
      <c r="F39" s="6"/>
      <c r="G39" s="6"/>
      <c r="H39" s="6"/>
      <c r="I39" s="37"/>
      <c r="J39" s="37"/>
      <c r="K39" s="6"/>
      <c r="L39" s="6"/>
      <c r="N39" s="7"/>
      <c r="O39" s="7"/>
      <c r="P39" s="7"/>
      <c r="Q39" s="7"/>
      <c r="X39" s="2"/>
      <c r="AA39" s="2"/>
      <c r="AB39" s="8"/>
    </row>
    <row r="40" spans="2:28" ht="15" customHeight="1" x14ac:dyDescent="0.25">
      <c r="B40" s="2"/>
      <c r="C40" s="8"/>
      <c r="D40" s="37"/>
      <c r="E40" s="6"/>
      <c r="F40" s="6"/>
      <c r="G40" s="6"/>
      <c r="H40" s="6"/>
      <c r="I40" s="37"/>
      <c r="J40" s="37"/>
      <c r="K40" s="6"/>
      <c r="L40" s="6"/>
      <c r="N40" s="23"/>
      <c r="O40" s="23"/>
      <c r="P40" s="23"/>
      <c r="Q40" s="23"/>
      <c r="R40" s="22"/>
      <c r="S40" s="22"/>
      <c r="T40" s="22"/>
      <c r="U40" s="59"/>
      <c r="X40" s="2"/>
      <c r="AA40" s="2"/>
      <c r="AB40" s="8"/>
    </row>
    <row r="41" spans="2:28" x14ac:dyDescent="0.25">
      <c r="B41" s="2"/>
      <c r="C41" s="8"/>
      <c r="D41" s="37"/>
      <c r="E41" s="6"/>
      <c r="F41" s="6"/>
      <c r="G41" s="6"/>
      <c r="H41" s="6"/>
      <c r="I41" s="37"/>
      <c r="J41" s="37"/>
      <c r="K41" s="6"/>
      <c r="L41" s="6"/>
      <c r="N41" s="23"/>
      <c r="O41" s="23"/>
      <c r="P41" s="23"/>
      <c r="Q41" s="23"/>
      <c r="R41" s="22"/>
      <c r="S41" s="22"/>
      <c r="T41" s="22"/>
      <c r="U41" s="59"/>
      <c r="X41" s="2"/>
      <c r="AA41" s="2"/>
      <c r="AB41" s="8"/>
    </row>
    <row r="42" spans="2:28" x14ac:dyDescent="0.25">
      <c r="N42" s="22"/>
      <c r="O42" s="22"/>
      <c r="P42" s="22"/>
      <c r="Q42" s="22"/>
      <c r="R42" s="22"/>
      <c r="S42" s="22"/>
      <c r="T42" s="22"/>
      <c r="U42" s="59"/>
      <c r="AB42" s="8"/>
    </row>
    <row r="43" spans="2:28" x14ac:dyDescent="0.25">
      <c r="N43" s="22"/>
      <c r="O43" s="22"/>
      <c r="P43" s="22"/>
      <c r="Q43" s="22"/>
      <c r="R43" s="22"/>
      <c r="S43" s="22"/>
      <c r="T43" s="22"/>
      <c r="U43" s="59"/>
      <c r="AB43" s="8"/>
    </row>
    <row r="44" spans="2:28" x14ac:dyDescent="0.25">
      <c r="AB44" s="8"/>
    </row>
    <row r="45" spans="2:28" x14ac:dyDescent="0.25">
      <c r="AB45" s="8"/>
    </row>
    <row r="46" spans="2:28" x14ac:dyDescent="0.25">
      <c r="AB46" s="8"/>
    </row>
    <row r="47" spans="2:28" x14ac:dyDescent="0.25">
      <c r="AB47" s="8"/>
    </row>
    <row r="48" spans="2:28" x14ac:dyDescent="0.25">
      <c r="AB48" s="8"/>
    </row>
    <row r="49" spans="28:28" x14ac:dyDescent="0.25">
      <c r="AB49" s="8"/>
    </row>
    <row r="50" spans="28:28" x14ac:dyDescent="0.25">
      <c r="AB50" s="8"/>
    </row>
    <row r="51" spans="28:28" x14ac:dyDescent="0.25">
      <c r="AB51" s="61"/>
    </row>
    <row r="1048575" spans="13:20" x14ac:dyDescent="0.25">
      <c r="M1048575" s="6">
        <f>SUM(M30)</f>
        <v>351448.7</v>
      </c>
      <c r="T1048575" s="6">
        <f>SUM(T1:T1048574)</f>
        <v>881470.20000000007</v>
      </c>
    </row>
  </sheetData>
  <mergeCells count="27">
    <mergeCell ref="A3:A4"/>
    <mergeCell ref="B3:B4"/>
    <mergeCell ref="C3:C4"/>
    <mergeCell ref="D3:D4"/>
    <mergeCell ref="E3:E4"/>
    <mergeCell ref="U3:U4"/>
    <mergeCell ref="W3:W4"/>
    <mergeCell ref="Z3:Z4"/>
    <mergeCell ref="AB3:AB4"/>
    <mergeCell ref="C33:I33"/>
    <mergeCell ref="R31:T31"/>
    <mergeCell ref="N32:N33"/>
    <mergeCell ref="M3:M4"/>
    <mergeCell ref="I3:J3"/>
    <mergeCell ref="G3:H3"/>
    <mergeCell ref="S3:S4"/>
    <mergeCell ref="C34:I34"/>
    <mergeCell ref="S33:U33"/>
    <mergeCell ref="S34:U34"/>
    <mergeCell ref="X33:Z33"/>
    <mergeCell ref="X34:Z34"/>
    <mergeCell ref="X36:Z36"/>
    <mergeCell ref="C36:I36"/>
    <mergeCell ref="S36:U36"/>
    <mergeCell ref="S37:U37"/>
    <mergeCell ref="C37:J37"/>
    <mergeCell ref="X37:Z38"/>
  </mergeCells>
  <pageMargins left="0.49" right="0.38" top="0.64" bottom="0.17" header="0.31496062992125984" footer="0.2"/>
  <pageSetup paperSize="151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"/>
  <sheetViews>
    <sheetView tabSelected="1" topLeftCell="B1" zoomScale="98" zoomScaleNormal="98" workbookViewId="0">
      <pane xSplit="11" ySplit="4" topLeftCell="M5" activePane="bottomRight" state="frozen"/>
      <selection pane="topRight" activeCell="A3" sqref="A3:C28"/>
      <selection pane="bottomLeft" activeCell="A3" sqref="A3:C28"/>
      <selection pane="bottomRight" activeCell="B1" sqref="A1:XFD1048576"/>
    </sheetView>
  </sheetViews>
  <sheetFormatPr baseColWidth="10" defaultColWidth="11.42578125" defaultRowHeight="15.75" x14ac:dyDescent="0.25"/>
  <cols>
    <col min="1" max="1" width="1.42578125" style="31" hidden="1" customWidth="1"/>
    <col min="2" max="2" width="7.140625" style="31" customWidth="1"/>
    <col min="3" max="3" width="24" style="31" customWidth="1"/>
    <col min="4" max="4" width="12.42578125" style="31" customWidth="1"/>
    <col min="5" max="5" width="14.140625" style="31" hidden="1" customWidth="1"/>
    <col min="6" max="6" width="13.5703125" style="31" customWidth="1"/>
    <col min="7" max="7" width="16.7109375" style="31" hidden="1" customWidth="1"/>
    <col min="8" max="8" width="16.42578125" style="31" hidden="1" customWidth="1"/>
    <col min="9" max="9" width="18.42578125" style="31" hidden="1" customWidth="1"/>
    <col min="10" max="10" width="25.5703125" style="31" hidden="1" customWidth="1"/>
    <col min="11" max="11" width="12.7109375" style="41" customWidth="1"/>
    <col min="12" max="12" width="9.7109375" style="41" customWidth="1"/>
    <col min="13" max="13" width="0.140625" style="7" customWidth="1"/>
    <col min="14" max="14" width="13.7109375" style="6" hidden="1" customWidth="1"/>
    <col min="15" max="15" width="15.85546875" style="6" hidden="1" customWidth="1"/>
    <col min="16" max="17" width="15.85546875" style="6" customWidth="1"/>
    <col min="18" max="18" width="17.7109375" style="7" customWidth="1"/>
    <col min="19" max="19" width="13.5703125" style="7" customWidth="1"/>
    <col min="20" max="20" width="19" style="7" customWidth="1"/>
    <col min="21" max="21" width="15.28515625" style="7" customWidth="1"/>
    <col min="22" max="22" width="19" style="7" customWidth="1"/>
    <col min="23" max="23" width="14.140625" style="7" customWidth="1"/>
    <col min="24" max="24" width="19" style="7" customWidth="1"/>
    <col min="25" max="25" width="13.42578125" style="7" customWidth="1"/>
    <col min="26" max="26" width="19" style="7" customWidth="1"/>
    <col min="27" max="27" width="13.7109375" style="31" customWidth="1"/>
    <col min="28" max="16384" width="11.42578125" style="31"/>
  </cols>
  <sheetData>
    <row r="1" spans="1:32" ht="30" customHeight="1" x14ac:dyDescent="0.25">
      <c r="C1" s="32" t="s">
        <v>80</v>
      </c>
      <c r="D1" s="32"/>
      <c r="E1" s="32"/>
      <c r="F1" s="32"/>
      <c r="G1" s="32"/>
      <c r="H1" s="32"/>
      <c r="I1" s="32"/>
      <c r="J1" s="32"/>
      <c r="K1" s="34"/>
      <c r="L1" s="34"/>
      <c r="M1" s="40"/>
      <c r="N1" s="5"/>
      <c r="O1" s="5"/>
      <c r="P1" s="5"/>
      <c r="Q1" s="5"/>
    </row>
    <row r="3" spans="1:32" s="12" customFormat="1" ht="28.5" customHeight="1" x14ac:dyDescent="0.25">
      <c r="A3" s="103" t="s">
        <v>1</v>
      </c>
      <c r="B3" s="106" t="s">
        <v>74</v>
      </c>
      <c r="C3" s="104" t="s">
        <v>73</v>
      </c>
      <c r="D3" s="104" t="s">
        <v>2</v>
      </c>
      <c r="E3" s="104" t="s">
        <v>3</v>
      </c>
      <c r="F3" s="105" t="s">
        <v>63</v>
      </c>
      <c r="G3" s="105" t="s">
        <v>49</v>
      </c>
      <c r="H3" s="63"/>
      <c r="I3" s="105" t="s">
        <v>51</v>
      </c>
      <c r="J3" s="105"/>
      <c r="K3" s="105" t="s">
        <v>56</v>
      </c>
      <c r="L3" s="105"/>
      <c r="M3" s="108" t="s">
        <v>52</v>
      </c>
      <c r="N3" s="110" t="s">
        <v>53</v>
      </c>
      <c r="O3" s="110" t="s">
        <v>54</v>
      </c>
      <c r="P3" s="64" t="s">
        <v>70</v>
      </c>
      <c r="Q3" s="64" t="s">
        <v>71</v>
      </c>
      <c r="R3" s="63" t="s">
        <v>64</v>
      </c>
      <c r="S3" s="102" t="s">
        <v>65</v>
      </c>
      <c r="T3" s="63" t="s">
        <v>66</v>
      </c>
      <c r="U3" s="102" t="s">
        <v>65</v>
      </c>
      <c r="V3" s="63" t="s">
        <v>67</v>
      </c>
      <c r="W3" s="102" t="s">
        <v>65</v>
      </c>
      <c r="X3" s="63" t="s">
        <v>68</v>
      </c>
      <c r="Y3" s="102" t="s">
        <v>65</v>
      </c>
      <c r="Z3" s="63" t="s">
        <v>69</v>
      </c>
      <c r="AA3" s="102" t="s">
        <v>65</v>
      </c>
      <c r="AB3" s="31"/>
      <c r="AC3" s="31"/>
      <c r="AD3" s="31"/>
      <c r="AE3" s="31"/>
    </row>
    <row r="4" spans="1:32" s="12" customFormat="1" ht="16.5" x14ac:dyDescent="0.25">
      <c r="A4" s="103"/>
      <c r="B4" s="107"/>
      <c r="C4" s="104"/>
      <c r="D4" s="104"/>
      <c r="E4" s="104"/>
      <c r="F4" s="105"/>
      <c r="G4" s="105"/>
      <c r="H4" s="63" t="s">
        <v>50</v>
      </c>
      <c r="I4" s="65" t="s">
        <v>6</v>
      </c>
      <c r="J4" s="65" t="s">
        <v>7</v>
      </c>
      <c r="K4" s="66" t="s">
        <v>6</v>
      </c>
      <c r="L4" s="66" t="s">
        <v>7</v>
      </c>
      <c r="M4" s="108"/>
      <c r="N4" s="110"/>
      <c r="O4" s="110"/>
      <c r="P4" s="64" t="s">
        <v>8</v>
      </c>
      <c r="Q4" s="64" t="s">
        <v>8</v>
      </c>
      <c r="R4" s="67" t="s">
        <v>8</v>
      </c>
      <c r="S4" s="102"/>
      <c r="T4" s="67" t="s">
        <v>8</v>
      </c>
      <c r="U4" s="102"/>
      <c r="V4" s="67" t="s">
        <v>8</v>
      </c>
      <c r="W4" s="102"/>
      <c r="X4" s="67" t="s">
        <v>8</v>
      </c>
      <c r="Y4" s="102"/>
      <c r="Z4" s="67" t="s">
        <v>8</v>
      </c>
      <c r="AA4" s="102"/>
      <c r="AB4" s="31"/>
      <c r="AC4" s="31"/>
      <c r="AD4" s="31"/>
      <c r="AE4" s="31"/>
    </row>
    <row r="5" spans="1:32" s="12" customFormat="1" ht="63" x14ac:dyDescent="0.25">
      <c r="A5" s="12">
        <v>1</v>
      </c>
      <c r="B5" s="10">
        <v>1</v>
      </c>
      <c r="C5" s="44" t="s">
        <v>55</v>
      </c>
      <c r="D5" s="44" t="s">
        <v>10</v>
      </c>
      <c r="E5" s="14">
        <v>240405</v>
      </c>
      <c r="F5" s="12">
        <v>20204299</v>
      </c>
      <c r="G5" s="14">
        <v>240405</v>
      </c>
      <c r="H5" s="14" t="e">
        <f>(#REF!-G5)</f>
        <v>#REF!</v>
      </c>
      <c r="I5" s="30">
        <v>1</v>
      </c>
      <c r="J5" s="30">
        <v>6</v>
      </c>
      <c r="K5" s="30">
        <v>2</v>
      </c>
      <c r="L5" s="30">
        <v>5</v>
      </c>
      <c r="M5" s="14">
        <f>(20474.5*10)</f>
        <v>204745</v>
      </c>
      <c r="N5" s="14">
        <f>(4030.5*L5+1813.7*K5)</f>
        <v>23779.9</v>
      </c>
      <c r="O5" s="14">
        <f t="shared" ref="O5:O14" si="0">(N5*10)</f>
        <v>237799</v>
      </c>
      <c r="P5" s="14" t="s">
        <v>72</v>
      </c>
      <c r="Q5" s="14" t="s">
        <v>72</v>
      </c>
      <c r="R5" s="16">
        <f t="shared" ref="R5:R13" si="1">(N5*3)</f>
        <v>71339.700000000012</v>
      </c>
      <c r="S5" s="55">
        <v>184</v>
      </c>
      <c r="T5" s="14">
        <v>23779.9</v>
      </c>
      <c r="U5" s="55">
        <v>184</v>
      </c>
      <c r="V5" s="14">
        <v>23779.9</v>
      </c>
      <c r="W5" s="55">
        <v>186</v>
      </c>
      <c r="X5" s="14">
        <v>23779.9</v>
      </c>
      <c r="Y5" s="55">
        <v>186</v>
      </c>
      <c r="Z5" s="14">
        <v>23779.9</v>
      </c>
      <c r="AA5" s="30">
        <v>186</v>
      </c>
      <c r="AB5" s="31"/>
      <c r="AC5" s="31"/>
      <c r="AD5" s="31"/>
      <c r="AE5" s="31"/>
    </row>
    <row r="6" spans="1:32" s="12" customFormat="1" ht="48" customHeight="1" x14ac:dyDescent="0.25">
      <c r="A6" s="12">
        <v>3</v>
      </c>
      <c r="B6" s="10">
        <v>2</v>
      </c>
      <c r="C6" s="12" t="s">
        <v>41</v>
      </c>
      <c r="D6" s="12" t="s">
        <v>42</v>
      </c>
      <c r="E6" s="14">
        <v>243448</v>
      </c>
      <c r="F6" s="12">
        <v>23482710</v>
      </c>
      <c r="G6" s="14">
        <v>243448</v>
      </c>
      <c r="H6" s="14" t="e">
        <f>(#REF!-G6)</f>
        <v>#REF!</v>
      </c>
      <c r="I6" s="30"/>
      <c r="J6" s="30">
        <v>7</v>
      </c>
      <c r="K6" s="30"/>
      <c r="L6" s="30">
        <v>7</v>
      </c>
      <c r="M6" s="14">
        <f>(25472.1*10)</f>
        <v>254721</v>
      </c>
      <c r="N6" s="14">
        <f t="shared" ref="N6:N13" si="2">(4030.5*L6+1813.7*K6)</f>
        <v>28213.5</v>
      </c>
      <c r="O6" s="14">
        <f t="shared" si="0"/>
        <v>282135</v>
      </c>
      <c r="P6" s="14" t="s">
        <v>72</v>
      </c>
      <c r="Q6" s="14" t="s">
        <v>72</v>
      </c>
      <c r="R6" s="16">
        <f t="shared" si="1"/>
        <v>84640.5</v>
      </c>
      <c r="S6" s="55">
        <v>209</v>
      </c>
      <c r="T6" s="14">
        <v>28213.5</v>
      </c>
      <c r="U6" s="55">
        <v>215</v>
      </c>
      <c r="V6" s="14">
        <v>28213.5</v>
      </c>
      <c r="W6" s="55">
        <v>215</v>
      </c>
      <c r="X6" s="14">
        <v>28213.5</v>
      </c>
      <c r="Y6" s="55">
        <v>215</v>
      </c>
      <c r="Z6" s="14">
        <v>28213.5</v>
      </c>
      <c r="AA6" s="30">
        <v>215</v>
      </c>
      <c r="AB6" s="31"/>
      <c r="AC6" s="31"/>
      <c r="AD6" s="31"/>
      <c r="AE6" s="31"/>
    </row>
    <row r="7" spans="1:32" s="12" customFormat="1" ht="47.25" customHeight="1" x14ac:dyDescent="0.25">
      <c r="A7" s="12">
        <v>4</v>
      </c>
      <c r="B7" s="10">
        <v>3</v>
      </c>
      <c r="C7" s="12" t="s">
        <v>43</v>
      </c>
      <c r="D7" s="12" t="s">
        <v>13</v>
      </c>
      <c r="E7" s="14">
        <v>91293</v>
      </c>
      <c r="F7" s="12">
        <v>71831649</v>
      </c>
      <c r="G7" s="14">
        <v>91293</v>
      </c>
      <c r="H7" s="14" t="e">
        <f>(#REF!-G7)</f>
        <v>#REF!</v>
      </c>
      <c r="I7" s="30"/>
      <c r="J7" s="30">
        <v>3</v>
      </c>
      <c r="K7" s="30"/>
      <c r="L7" s="30">
        <v>3</v>
      </c>
      <c r="M7" s="14">
        <f>(3224.3*L7*10)</f>
        <v>96729.000000000015</v>
      </c>
      <c r="N7" s="14">
        <f t="shared" si="2"/>
        <v>12091.5</v>
      </c>
      <c r="O7" s="14">
        <f t="shared" si="0"/>
        <v>120915</v>
      </c>
      <c r="P7" s="14" t="s">
        <v>72</v>
      </c>
      <c r="Q7" s="14" t="s">
        <v>72</v>
      </c>
      <c r="R7" s="16">
        <f t="shared" si="1"/>
        <v>36274.5</v>
      </c>
      <c r="S7" s="55">
        <v>60</v>
      </c>
      <c r="T7" s="14">
        <v>12091.5</v>
      </c>
      <c r="U7" s="55">
        <v>60</v>
      </c>
      <c r="V7" s="14">
        <v>12091.5</v>
      </c>
      <c r="W7" s="55">
        <v>62</v>
      </c>
      <c r="X7" s="14">
        <v>12091.5</v>
      </c>
      <c r="Y7" s="55">
        <v>62</v>
      </c>
      <c r="Z7" s="14">
        <v>12091.5</v>
      </c>
      <c r="AA7" s="30">
        <v>62</v>
      </c>
      <c r="AB7" s="31"/>
      <c r="AC7" s="31"/>
      <c r="AD7" s="31"/>
      <c r="AE7" s="31"/>
    </row>
    <row r="8" spans="1:32" s="12" customFormat="1" ht="31.5" x14ac:dyDescent="0.25">
      <c r="A8" s="12">
        <v>5</v>
      </c>
      <c r="B8" s="10">
        <v>4</v>
      </c>
      <c r="C8" s="12" t="s">
        <v>41</v>
      </c>
      <c r="D8" s="12" t="s">
        <v>44</v>
      </c>
      <c r="E8" s="14">
        <v>60862</v>
      </c>
      <c r="F8" s="12">
        <v>33483051</v>
      </c>
      <c r="G8" s="14">
        <v>60862</v>
      </c>
      <c r="H8" s="14" t="e">
        <f>(#REF!-G8)</f>
        <v>#REF!</v>
      </c>
      <c r="I8" s="30"/>
      <c r="J8" s="30">
        <v>2</v>
      </c>
      <c r="K8" s="30"/>
      <c r="L8" s="30">
        <v>2</v>
      </c>
      <c r="M8" s="14">
        <f t="shared" ref="M8:M10" si="3">(3224.3*L8*10)</f>
        <v>64486</v>
      </c>
      <c r="N8" s="14">
        <f t="shared" si="2"/>
        <v>8061</v>
      </c>
      <c r="O8" s="14">
        <f t="shared" si="0"/>
        <v>80610</v>
      </c>
      <c r="P8" s="14" t="s">
        <v>72</v>
      </c>
      <c r="Q8" s="14" t="s">
        <v>72</v>
      </c>
      <c r="R8" s="16">
        <f t="shared" si="1"/>
        <v>24183</v>
      </c>
      <c r="S8" s="55">
        <v>34</v>
      </c>
      <c r="T8" s="14">
        <v>8061</v>
      </c>
      <c r="U8" s="55">
        <v>34</v>
      </c>
      <c r="V8" s="14">
        <v>8061</v>
      </c>
      <c r="W8" s="55">
        <v>34</v>
      </c>
      <c r="X8" s="14">
        <v>8061</v>
      </c>
      <c r="Y8" s="55">
        <v>34</v>
      </c>
      <c r="Z8" s="14">
        <v>8061</v>
      </c>
      <c r="AA8" s="30">
        <v>34</v>
      </c>
      <c r="AB8" s="31"/>
      <c r="AC8" s="31"/>
      <c r="AD8" s="31"/>
      <c r="AE8" s="31"/>
    </row>
    <row r="9" spans="1:32" s="12" customFormat="1" ht="63" x14ac:dyDescent="0.25">
      <c r="A9" s="12">
        <v>6</v>
      </c>
      <c r="B9" s="10">
        <v>5</v>
      </c>
      <c r="C9" s="12" t="s">
        <v>45</v>
      </c>
      <c r="D9" s="12" t="s">
        <v>44</v>
      </c>
      <c r="E9" s="14">
        <v>60862</v>
      </c>
      <c r="F9" s="12">
        <v>77660951</v>
      </c>
      <c r="G9" s="14">
        <v>60862</v>
      </c>
      <c r="H9" s="14" t="e">
        <f>(#REF!-G9)</f>
        <v>#REF!</v>
      </c>
      <c r="I9" s="30"/>
      <c r="J9" s="30">
        <v>2</v>
      </c>
      <c r="K9" s="30"/>
      <c r="L9" s="30">
        <v>2</v>
      </c>
      <c r="M9" s="14">
        <f t="shared" si="3"/>
        <v>64486</v>
      </c>
      <c r="N9" s="14">
        <f t="shared" si="2"/>
        <v>8061</v>
      </c>
      <c r="O9" s="14">
        <f t="shared" si="0"/>
        <v>80610</v>
      </c>
      <c r="P9" s="14" t="s">
        <v>72</v>
      </c>
      <c r="Q9" s="14" t="s">
        <v>72</v>
      </c>
      <c r="R9" s="16">
        <f t="shared" si="1"/>
        <v>24183</v>
      </c>
      <c r="S9" s="55">
        <v>32</v>
      </c>
      <c r="T9" s="14">
        <v>8061</v>
      </c>
      <c r="U9" s="55">
        <v>32</v>
      </c>
      <c r="V9" s="14">
        <v>8061</v>
      </c>
      <c r="W9" s="55">
        <v>32</v>
      </c>
      <c r="X9" s="14">
        <v>8061</v>
      </c>
      <c r="Y9" s="55">
        <v>30</v>
      </c>
      <c r="Z9" s="14">
        <v>8061</v>
      </c>
      <c r="AA9" s="30">
        <v>30</v>
      </c>
      <c r="AB9" s="31"/>
      <c r="AC9" s="31"/>
      <c r="AD9" s="31"/>
      <c r="AE9" s="31"/>
    </row>
    <row r="10" spans="1:32" s="12" customFormat="1" ht="31.5" x14ac:dyDescent="0.25">
      <c r="A10" s="12">
        <v>7</v>
      </c>
      <c r="B10" s="10">
        <v>6</v>
      </c>
      <c r="C10" s="12" t="s">
        <v>46</v>
      </c>
      <c r="D10" s="12" t="s">
        <v>25</v>
      </c>
      <c r="E10" s="14">
        <v>182586</v>
      </c>
      <c r="F10" s="12">
        <v>38308622</v>
      </c>
      <c r="G10" s="14">
        <v>182586</v>
      </c>
      <c r="H10" s="14" t="e">
        <f>(#REF!-G10)</f>
        <v>#REF!</v>
      </c>
      <c r="I10" s="30"/>
      <c r="J10" s="30">
        <v>7</v>
      </c>
      <c r="K10" s="30"/>
      <c r="L10" s="30">
        <v>6</v>
      </c>
      <c r="M10" s="14">
        <f t="shared" si="3"/>
        <v>193458.00000000003</v>
      </c>
      <c r="N10" s="14">
        <f t="shared" si="2"/>
        <v>24183</v>
      </c>
      <c r="O10" s="14">
        <f t="shared" si="0"/>
        <v>241830</v>
      </c>
      <c r="P10" s="14" t="s">
        <v>72</v>
      </c>
      <c r="Q10" s="14" t="s">
        <v>72</v>
      </c>
      <c r="R10" s="16">
        <f t="shared" si="1"/>
        <v>72549</v>
      </c>
      <c r="S10" s="55">
        <v>108</v>
      </c>
      <c r="T10" s="14">
        <v>24183</v>
      </c>
      <c r="U10" s="55">
        <v>108</v>
      </c>
      <c r="V10" s="14">
        <v>24183</v>
      </c>
      <c r="W10" s="55">
        <v>108</v>
      </c>
      <c r="X10" s="14">
        <v>24183</v>
      </c>
      <c r="Y10" s="55">
        <v>108</v>
      </c>
      <c r="Z10" s="14">
        <v>24183</v>
      </c>
      <c r="AA10" s="30">
        <v>108</v>
      </c>
      <c r="AB10" s="31"/>
      <c r="AC10" s="31"/>
      <c r="AD10" s="31"/>
      <c r="AE10" s="31"/>
    </row>
    <row r="11" spans="1:32" s="12" customFormat="1" ht="31.5" x14ac:dyDescent="0.25">
      <c r="A11" s="12">
        <v>8</v>
      </c>
      <c r="B11" s="10">
        <v>7</v>
      </c>
      <c r="C11" s="12" t="s">
        <v>41</v>
      </c>
      <c r="D11" s="12" t="s">
        <v>28</v>
      </c>
      <c r="E11" s="14">
        <v>152155</v>
      </c>
      <c r="F11" s="12">
        <v>34034188</v>
      </c>
      <c r="G11" s="14">
        <v>152155</v>
      </c>
      <c r="H11" s="14" t="e">
        <f>(#REF!-G11)</f>
        <v>#REF!</v>
      </c>
      <c r="I11" s="30">
        <v>1</v>
      </c>
      <c r="J11" s="30">
        <v>3</v>
      </c>
      <c r="K11" s="30"/>
      <c r="L11" s="30">
        <v>3</v>
      </c>
      <c r="M11" s="24">
        <f>(14348.2*10)</f>
        <v>143482</v>
      </c>
      <c r="N11" s="14">
        <f>(4030.5*L11)</f>
        <v>12091.5</v>
      </c>
      <c r="O11" s="14">
        <f t="shared" si="0"/>
        <v>120915</v>
      </c>
      <c r="P11" s="14" t="s">
        <v>72</v>
      </c>
      <c r="Q11" s="14" t="s">
        <v>72</v>
      </c>
      <c r="R11" s="16">
        <f t="shared" si="1"/>
        <v>36274.5</v>
      </c>
      <c r="S11" s="55">
        <v>69</v>
      </c>
      <c r="T11" s="14">
        <v>12091.5</v>
      </c>
      <c r="U11" s="55">
        <v>69</v>
      </c>
      <c r="V11" s="14">
        <v>12091.5</v>
      </c>
      <c r="W11" s="55">
        <v>69</v>
      </c>
      <c r="X11" s="14">
        <v>12091.5</v>
      </c>
      <c r="Y11" s="55">
        <v>72</v>
      </c>
      <c r="Z11" s="14">
        <v>12091.5</v>
      </c>
      <c r="AA11" s="30">
        <v>69</v>
      </c>
      <c r="AB11" s="31"/>
      <c r="AC11" s="31"/>
      <c r="AD11" s="31"/>
      <c r="AE11" s="31"/>
    </row>
    <row r="12" spans="1:32" s="12" customFormat="1" ht="63" x14ac:dyDescent="0.25">
      <c r="B12" s="10">
        <v>8</v>
      </c>
      <c r="C12" s="12" t="s">
        <v>47</v>
      </c>
      <c r="D12" s="12" t="s">
        <v>29</v>
      </c>
      <c r="E12" s="14">
        <v>165849</v>
      </c>
      <c r="F12" s="12">
        <v>100025889</v>
      </c>
      <c r="G12" s="14">
        <v>165849</v>
      </c>
      <c r="H12" s="14" t="e">
        <f>(#REF!-G12)</f>
        <v>#REF!</v>
      </c>
      <c r="I12" s="30"/>
      <c r="J12" s="30">
        <v>5</v>
      </c>
      <c r="K12" s="30"/>
      <c r="L12" s="30">
        <v>5</v>
      </c>
      <c r="M12" s="14">
        <f>(3224.3*L12*10)</f>
        <v>161215</v>
      </c>
      <c r="N12" s="14">
        <f t="shared" si="2"/>
        <v>20152.5</v>
      </c>
      <c r="O12" s="14">
        <f t="shared" si="0"/>
        <v>201525</v>
      </c>
      <c r="P12" s="14" t="s">
        <v>72</v>
      </c>
      <c r="Q12" s="14" t="s">
        <v>72</v>
      </c>
      <c r="R12" s="16">
        <f t="shared" si="1"/>
        <v>60457.5</v>
      </c>
      <c r="S12" s="55">
        <v>137</v>
      </c>
      <c r="T12" s="14">
        <v>20152.5</v>
      </c>
      <c r="U12" s="55">
        <v>137</v>
      </c>
      <c r="V12" s="14">
        <v>20152.5</v>
      </c>
      <c r="W12" s="55">
        <v>141</v>
      </c>
      <c r="X12" s="14">
        <v>20152.5</v>
      </c>
      <c r="Y12" s="55">
        <v>141</v>
      </c>
      <c r="Z12" s="14">
        <v>20152.5</v>
      </c>
      <c r="AA12" s="30">
        <v>141</v>
      </c>
      <c r="AB12" s="31"/>
      <c r="AC12" s="31"/>
      <c r="AD12" s="31"/>
      <c r="AE12" s="31"/>
    </row>
    <row r="13" spans="1:32" s="12" customFormat="1" ht="63" x14ac:dyDescent="0.25">
      <c r="B13" s="10">
        <v>9</v>
      </c>
      <c r="C13" s="12" t="s">
        <v>48</v>
      </c>
      <c r="D13" s="12" t="s">
        <v>33</v>
      </c>
      <c r="E13" s="14">
        <v>135418</v>
      </c>
      <c r="F13" s="12">
        <v>100542697</v>
      </c>
      <c r="G13" s="14">
        <v>135418</v>
      </c>
      <c r="H13" s="14" t="e">
        <f>(#REF!-G13)</f>
        <v>#REF!</v>
      </c>
      <c r="I13" s="30">
        <v>1</v>
      </c>
      <c r="J13" s="30">
        <v>5</v>
      </c>
      <c r="K13" s="30"/>
      <c r="L13" s="30">
        <v>6</v>
      </c>
      <c r="M13" s="14">
        <f>(3224.3*L13*10)</f>
        <v>193458.00000000003</v>
      </c>
      <c r="N13" s="14">
        <f t="shared" si="2"/>
        <v>24183</v>
      </c>
      <c r="O13" s="14">
        <f t="shared" si="0"/>
        <v>241830</v>
      </c>
      <c r="P13" s="14" t="s">
        <v>72</v>
      </c>
      <c r="Q13" s="14" t="s">
        <v>72</v>
      </c>
      <c r="R13" s="16">
        <f t="shared" si="1"/>
        <v>72549</v>
      </c>
      <c r="S13" s="55">
        <v>96</v>
      </c>
      <c r="T13" s="14">
        <v>24183</v>
      </c>
      <c r="U13" s="55">
        <v>96</v>
      </c>
      <c r="V13" s="14">
        <v>24183</v>
      </c>
      <c r="W13" s="55">
        <v>96</v>
      </c>
      <c r="X13" s="14">
        <v>24183</v>
      </c>
      <c r="Y13" s="55">
        <v>96</v>
      </c>
      <c r="Z13" s="14">
        <v>24183</v>
      </c>
      <c r="AA13" s="30">
        <v>96</v>
      </c>
      <c r="AB13" s="31"/>
      <c r="AC13" s="31"/>
      <c r="AD13" s="31"/>
      <c r="AE13" s="31"/>
    </row>
    <row r="14" spans="1:32" s="1" customFormat="1" x14ac:dyDescent="0.25">
      <c r="E14" s="33">
        <f>SUM(E5:E13)</f>
        <v>1332878</v>
      </c>
      <c r="G14" s="33">
        <f>SUM(G5:G13)</f>
        <v>1332878</v>
      </c>
      <c r="H14" s="45"/>
      <c r="I14" s="46">
        <f>SUM(I5:I11)</f>
        <v>2</v>
      </c>
      <c r="J14" s="46">
        <f>SUM(J5:J13)</f>
        <v>40</v>
      </c>
      <c r="K14" s="76">
        <f>SUM(K5:K13)</f>
        <v>2</v>
      </c>
      <c r="L14" s="76">
        <f>SUM(L5:L13)</f>
        <v>39</v>
      </c>
      <c r="M14" s="70">
        <f>SUM(M5:M13)</f>
        <v>1376780</v>
      </c>
      <c r="N14" s="77">
        <f>SUM(N5:N13)</f>
        <v>160816.9</v>
      </c>
      <c r="O14" s="77">
        <f t="shared" si="0"/>
        <v>1608169</v>
      </c>
      <c r="P14" s="77"/>
      <c r="Q14" s="77" t="s">
        <v>72</v>
      </c>
      <c r="R14" s="70">
        <f>SUM(R5:R13)</f>
        <v>482450.7</v>
      </c>
      <c r="S14" s="60">
        <f>SUM(S5:S13)</f>
        <v>929</v>
      </c>
      <c r="T14" s="70">
        <f>SUM(T5:T13)</f>
        <v>160816.9</v>
      </c>
      <c r="U14" s="60">
        <f>SUM(U5:U13)</f>
        <v>935</v>
      </c>
      <c r="V14" s="70">
        <f t="shared" ref="V14:Z14" si="4">SUM(V5:V13)</f>
        <v>160816.9</v>
      </c>
      <c r="W14" s="60">
        <f>SUM(W5:W13)</f>
        <v>943</v>
      </c>
      <c r="X14" s="70">
        <f>SUM(X5:X13)</f>
        <v>160816.9</v>
      </c>
      <c r="Y14" s="60">
        <f>SUM(Y5:Y13)</f>
        <v>944</v>
      </c>
      <c r="Z14" s="70">
        <f t="shared" si="4"/>
        <v>160816.9</v>
      </c>
      <c r="AA14" s="76">
        <f>SUM(AA5:AA13)</f>
        <v>941</v>
      </c>
      <c r="AB14" s="32"/>
      <c r="AC14" s="32"/>
      <c r="AD14" s="32"/>
      <c r="AE14" s="32"/>
      <c r="AF14" s="78"/>
    </row>
    <row r="15" spans="1:32" x14ac:dyDescent="0.25">
      <c r="N15" s="7"/>
      <c r="O15" s="7"/>
      <c r="P15" s="7"/>
      <c r="Q15" s="7"/>
    </row>
    <row r="16" spans="1:32" x14ac:dyDescent="0.25">
      <c r="N16" s="7"/>
      <c r="O16" s="7"/>
      <c r="P16" s="7"/>
      <c r="Q16" s="7"/>
    </row>
    <row r="17" spans="4:26" x14ac:dyDescent="0.25">
      <c r="N17" s="7"/>
      <c r="O17" s="7"/>
      <c r="P17" s="7"/>
      <c r="Q17" s="7"/>
    </row>
    <row r="18" spans="4:26" x14ac:dyDescent="0.25">
      <c r="D18" s="34"/>
      <c r="E18" s="34"/>
      <c r="F18" s="34"/>
      <c r="G18" s="34"/>
      <c r="H18" s="34"/>
      <c r="I18" s="7"/>
      <c r="K18" s="42"/>
      <c r="N18" s="7"/>
      <c r="O18" s="7"/>
      <c r="P18" s="7"/>
      <c r="Q18" s="7"/>
    </row>
    <row r="19" spans="4:26" x14ac:dyDescent="0.25">
      <c r="D19" s="34"/>
      <c r="E19" s="34"/>
      <c r="F19" s="34"/>
      <c r="G19" s="34"/>
      <c r="H19" s="34"/>
      <c r="I19" s="7"/>
      <c r="K19" s="42"/>
      <c r="N19" s="7"/>
      <c r="O19" s="7"/>
      <c r="P19" s="7"/>
      <c r="Q19" s="7"/>
    </row>
    <row r="20" spans="4:26" x14ac:dyDescent="0.25">
      <c r="D20" s="34"/>
      <c r="E20" s="34"/>
      <c r="F20" s="34"/>
      <c r="G20" s="34"/>
      <c r="H20" s="34"/>
      <c r="I20" s="7"/>
      <c r="K20" s="42"/>
      <c r="N20" s="7"/>
      <c r="O20" s="7"/>
      <c r="P20" s="7"/>
      <c r="Q20" s="7"/>
    </row>
    <row r="21" spans="4:26" x14ac:dyDescent="0.25">
      <c r="D21" s="109"/>
      <c r="E21" s="109"/>
      <c r="F21" s="109"/>
      <c r="G21" s="34"/>
      <c r="H21" s="34"/>
      <c r="I21" s="7"/>
      <c r="K21" s="42"/>
      <c r="N21" s="7"/>
      <c r="O21" s="7"/>
      <c r="P21" s="7"/>
      <c r="Q21" s="7"/>
      <c r="S21" s="91"/>
      <c r="T21" s="91"/>
      <c r="U21" s="91"/>
    </row>
    <row r="22" spans="4:26" ht="15.75" customHeight="1" x14ac:dyDescent="0.25">
      <c r="F22" s="31" t="s">
        <v>0</v>
      </c>
      <c r="K22" s="90" t="s">
        <v>75</v>
      </c>
      <c r="L22" s="90"/>
      <c r="M22" s="90"/>
      <c r="N22" s="90"/>
      <c r="O22" s="90"/>
      <c r="P22" s="90"/>
      <c r="Q22" s="90"/>
      <c r="S22" s="91" t="s">
        <v>77</v>
      </c>
      <c r="T22" s="91"/>
      <c r="U22" s="91"/>
      <c r="X22" s="90" t="s">
        <v>82</v>
      </c>
      <c r="Y22" s="90"/>
      <c r="Z22" s="90"/>
    </row>
    <row r="23" spans="4:26" ht="15.75" customHeight="1" x14ac:dyDescent="0.25">
      <c r="K23" s="90" t="s">
        <v>76</v>
      </c>
      <c r="L23" s="90"/>
      <c r="M23" s="90"/>
      <c r="N23" s="90"/>
      <c r="O23" s="90"/>
      <c r="P23" s="90"/>
      <c r="Q23" s="90"/>
      <c r="S23" s="92" t="s">
        <v>78</v>
      </c>
      <c r="T23" s="92"/>
      <c r="U23" s="92"/>
      <c r="X23" s="90" t="s">
        <v>83</v>
      </c>
      <c r="Y23" s="90"/>
      <c r="Z23" s="90"/>
    </row>
    <row r="24" spans="4:26" x14ac:dyDescent="0.25">
      <c r="D24" s="79"/>
      <c r="E24" s="22"/>
      <c r="F24" s="22"/>
      <c r="N24" s="7"/>
      <c r="O24" s="7"/>
      <c r="P24" s="7"/>
      <c r="Q24" s="7"/>
      <c r="X24" s="90"/>
      <c r="Y24" s="90"/>
      <c r="Z24" s="90"/>
    </row>
    <row r="25" spans="4:26" x14ac:dyDescent="0.25">
      <c r="D25" s="79"/>
      <c r="E25" s="80"/>
      <c r="F25" s="80"/>
      <c r="N25" s="7"/>
      <c r="O25" s="43"/>
      <c r="P25" s="43"/>
      <c r="Q25" s="43"/>
      <c r="X25" s="7" t="s">
        <v>0</v>
      </c>
    </row>
    <row r="26" spans="4:26" x14ac:dyDescent="0.25">
      <c r="D26" s="81"/>
      <c r="E26" s="80"/>
      <c r="F26" s="80"/>
      <c r="N26" s="7"/>
      <c r="O26" s="43"/>
      <c r="P26" s="43"/>
      <c r="Q26" s="43"/>
    </row>
    <row r="27" spans="4:26" x14ac:dyDescent="0.25">
      <c r="N27" s="7"/>
      <c r="O27" s="19"/>
      <c r="P27" s="19"/>
      <c r="Q27" s="19"/>
    </row>
    <row r="28" spans="4:26" x14ac:dyDescent="0.25">
      <c r="N28" s="7"/>
      <c r="O28" s="7"/>
      <c r="P28" s="7"/>
      <c r="Q28" s="7"/>
    </row>
    <row r="29" spans="4:26" x14ac:dyDescent="0.25">
      <c r="N29" s="7"/>
      <c r="O29" s="7"/>
      <c r="P29" s="7"/>
      <c r="Q29" s="7"/>
    </row>
    <row r="30" spans="4:26" x14ac:dyDescent="0.25">
      <c r="N30" s="7"/>
      <c r="O30" s="7"/>
      <c r="P30" s="7"/>
      <c r="Q30" s="7"/>
    </row>
    <row r="31" spans="4:26" x14ac:dyDescent="0.25">
      <c r="N31" s="7"/>
      <c r="O31" s="7"/>
      <c r="P31" s="7"/>
      <c r="Q31" s="7"/>
    </row>
    <row r="32" spans="4:26" x14ac:dyDescent="0.25">
      <c r="N32" s="7"/>
      <c r="O32" s="7"/>
      <c r="P32" s="7"/>
      <c r="Q32" s="7"/>
    </row>
    <row r="33" spans="14:17" x14ac:dyDescent="0.25">
      <c r="N33" s="7"/>
      <c r="O33" s="7"/>
      <c r="P33" s="7"/>
      <c r="Q33" s="7"/>
    </row>
    <row r="34" spans="14:17" x14ac:dyDescent="0.25">
      <c r="N34" s="7"/>
      <c r="O34" s="7"/>
      <c r="P34" s="7"/>
      <c r="Q34" s="7"/>
    </row>
    <row r="36" spans="14:17" x14ac:dyDescent="0.25">
      <c r="N36" s="29"/>
      <c r="O36" s="29"/>
      <c r="P36" s="29"/>
      <c r="Q36" s="29"/>
    </row>
    <row r="37" spans="14:17" x14ac:dyDescent="0.25">
      <c r="N37" s="29"/>
      <c r="O37" s="29"/>
      <c r="P37" s="29"/>
      <c r="Q37" s="29"/>
    </row>
    <row r="38" spans="14:17" x14ac:dyDescent="0.25">
      <c r="N38" s="7"/>
      <c r="O38" s="7"/>
      <c r="P38" s="7"/>
      <c r="Q38" s="7"/>
    </row>
    <row r="39" spans="14:17" x14ac:dyDescent="0.25">
      <c r="N39" s="7"/>
      <c r="O39" s="7"/>
      <c r="P39" s="7"/>
      <c r="Q39" s="7"/>
    </row>
    <row r="40" spans="14:17" x14ac:dyDescent="0.25">
      <c r="N40" s="7"/>
      <c r="O40" s="7"/>
      <c r="P40" s="7"/>
      <c r="Q40" s="7"/>
    </row>
    <row r="41" spans="14:17" x14ac:dyDescent="0.25">
      <c r="N41" s="7"/>
      <c r="O41" s="7"/>
      <c r="P41" s="7"/>
      <c r="Q41" s="7"/>
    </row>
    <row r="42" spans="14:17" x14ac:dyDescent="0.25">
      <c r="N42" s="7"/>
      <c r="O42" s="7"/>
      <c r="P42" s="7"/>
      <c r="Q42" s="7"/>
    </row>
    <row r="43" spans="14:17" x14ac:dyDescent="0.25">
      <c r="N43" s="7"/>
      <c r="O43" s="7"/>
      <c r="P43" s="7"/>
      <c r="Q43" s="7"/>
    </row>
    <row r="44" spans="14:17" x14ac:dyDescent="0.25">
      <c r="N44" s="7"/>
      <c r="O44" s="7"/>
      <c r="P44" s="7"/>
      <c r="Q44" s="7"/>
    </row>
    <row r="45" spans="14:17" x14ac:dyDescent="0.25">
      <c r="N45" s="23"/>
      <c r="O45" s="23"/>
      <c r="P45" s="23"/>
      <c r="Q45" s="23"/>
    </row>
    <row r="46" spans="14:17" x14ac:dyDescent="0.25">
      <c r="N46" s="23"/>
      <c r="O46" s="23"/>
      <c r="P46" s="23"/>
      <c r="Q46" s="23"/>
    </row>
    <row r="47" spans="14:17" x14ac:dyDescent="0.25">
      <c r="N47" s="22"/>
      <c r="O47" s="22"/>
      <c r="P47" s="22"/>
      <c r="Q47" s="22"/>
    </row>
    <row r="48" spans="14:17" x14ac:dyDescent="0.25">
      <c r="N48" s="22"/>
      <c r="O48" s="22"/>
      <c r="P48" s="22"/>
      <c r="Q48" s="22"/>
    </row>
  </sheetData>
  <mergeCells count="25">
    <mergeCell ref="D21:F21"/>
    <mergeCell ref="G3:G4"/>
    <mergeCell ref="I3:J3"/>
    <mergeCell ref="N3:N4"/>
    <mergeCell ref="O3:O4"/>
    <mergeCell ref="A3:A4"/>
    <mergeCell ref="C3:C4"/>
    <mergeCell ref="D3:D4"/>
    <mergeCell ref="F3:F4"/>
    <mergeCell ref="B3:B4"/>
    <mergeCell ref="E3:E4"/>
    <mergeCell ref="Y3:Y4"/>
    <mergeCell ref="AA3:AA4"/>
    <mergeCell ref="K22:Q22"/>
    <mergeCell ref="K23:Q23"/>
    <mergeCell ref="S21:U21"/>
    <mergeCell ref="S22:U22"/>
    <mergeCell ref="S23:U23"/>
    <mergeCell ref="X22:Z22"/>
    <mergeCell ref="K3:L3"/>
    <mergeCell ref="M3:M4"/>
    <mergeCell ref="S3:S4"/>
    <mergeCell ref="U3:U4"/>
    <mergeCell ref="W3:W4"/>
    <mergeCell ref="X23:Z24"/>
  </mergeCells>
  <pageMargins left="0.17" right="0.18" top="0.74803149606299213" bottom="1.98" header="0.31496062992125984" footer="0.31496062992125984"/>
  <pageSetup paperSize="151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Básico</vt:lpstr>
      <vt:lpstr>Diversificado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kmendez</dc:creator>
  <cp:keywords/>
  <dc:description/>
  <cp:lastModifiedBy>Perla Celeste López Ramos</cp:lastModifiedBy>
  <cp:revision/>
  <cp:lastPrinted>2023-08-15T20:38:37Z</cp:lastPrinted>
  <dcterms:created xsi:type="dcterms:W3CDTF">2015-02-24T15:32:24Z</dcterms:created>
  <dcterms:modified xsi:type="dcterms:W3CDTF">2023-08-15T20:38:51Z</dcterms:modified>
  <cp:category/>
  <cp:contentStatus/>
</cp:coreProperties>
</file>