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3\IAFF 2023\02 FEBRERO IAFF 2023\"/>
    </mc:Choice>
  </mc:AlternateContent>
  <bookViews>
    <workbookView xWindow="0" yWindow="0" windowWidth="28800" windowHeight="12435" activeTab="2"/>
  </bookViews>
  <sheets>
    <sheet name="IAFF (1)" sheetId="1" r:id="rId1"/>
    <sheet name="IAFF (2)" sheetId="11" r:id="rId2"/>
    <sheet name="IAFF (3)" sheetId="8" r:id="rId3"/>
    <sheet name="Hoja1" sheetId="12" r:id="rId4"/>
  </sheets>
  <externalReferences>
    <externalReference r:id="rId5"/>
  </externalReferences>
  <definedNames>
    <definedName name="_xlnm.Print_Area" localSheetId="0">'IAFF (1)'!$A$1:$P$59</definedName>
    <definedName name="_xlnm.Print_Area" localSheetId="1">'IAFF (2)'!$A$1:$V$98</definedName>
    <definedName name="_xlnm.Print_Area" localSheetId="2">'IAFF (3)'!$A$1:$R$32</definedName>
    <definedName name="_xlnm.Print_Titles" localSheetId="0">'IAFF (1)'!$30:$36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M25" i="1" l="1"/>
  <c r="K19" i="1" l="1"/>
  <c r="K20" i="1"/>
  <c r="L38" i="1"/>
  <c r="L37" i="1"/>
  <c r="L36" i="1"/>
  <c r="N82" i="11"/>
  <c r="N81" i="11"/>
  <c r="N80" i="11"/>
  <c r="N79" i="11"/>
  <c r="N78" i="11"/>
  <c r="N77" i="11"/>
  <c r="I21" i="1"/>
  <c r="K79" i="11"/>
  <c r="K78" i="11"/>
  <c r="L78" i="11" s="1"/>
  <c r="K77" i="11"/>
  <c r="L77" i="11" s="1"/>
  <c r="F79" i="11"/>
  <c r="F78" i="11"/>
  <c r="F77" i="11"/>
  <c r="K37" i="1"/>
  <c r="K36" i="1"/>
  <c r="I37" i="1"/>
  <c r="I36" i="1"/>
  <c r="G38" i="1"/>
  <c r="I38" i="1" s="1"/>
  <c r="K38" i="1" s="1"/>
  <c r="G37" i="1"/>
  <c r="G36" i="1"/>
  <c r="G19" i="1"/>
  <c r="F19" i="1"/>
  <c r="K25" i="1"/>
  <c r="C45" i="12" l="1"/>
  <c r="K27" i="1"/>
  <c r="J27" i="1"/>
  <c r="J21" i="1"/>
  <c r="J20" i="1"/>
  <c r="J19" i="1"/>
  <c r="P67" i="11"/>
  <c r="M79" i="11" l="1"/>
  <c r="M78" i="11"/>
  <c r="M77" i="11"/>
  <c r="M81" i="11"/>
  <c r="B79" i="11"/>
  <c r="B78" i="11"/>
  <c r="B77" i="11"/>
  <c r="P82" i="11"/>
  <c r="R82" i="11"/>
  <c r="R81" i="11"/>
  <c r="P81" i="11"/>
  <c r="J79" i="11"/>
  <c r="P78" i="11"/>
  <c r="Q78" i="11" s="1"/>
  <c r="J78" i="11"/>
  <c r="P77" i="11"/>
  <c r="Q77" i="11" s="1"/>
  <c r="J77" i="11"/>
  <c r="K28" i="1"/>
  <c r="K21" i="1"/>
  <c r="Q79" i="11" l="1"/>
  <c r="L79" i="11"/>
  <c r="N84" i="11"/>
  <c r="R84" i="11" s="1"/>
  <c r="F93" i="11" s="1"/>
  <c r="G84" i="11"/>
  <c r="J84" i="11"/>
  <c r="O78" i="11"/>
  <c r="S78" i="11" s="1"/>
  <c r="R78" i="11"/>
  <c r="S81" i="11"/>
  <c r="M84" i="11"/>
  <c r="R77" i="11"/>
  <c r="O82" i="11"/>
  <c r="S82" i="11" s="1"/>
  <c r="O79" i="11"/>
  <c r="P79" i="11"/>
  <c r="R79" i="11"/>
  <c r="S79" i="11" s="1"/>
  <c r="K84" i="11"/>
  <c r="L84" i="11" l="1"/>
  <c r="B93" i="11" s="1"/>
  <c r="S84" i="11"/>
  <c r="O77" i="11"/>
  <c r="S77" i="11" s="1"/>
  <c r="O84" i="11"/>
  <c r="C93" i="11" s="1"/>
  <c r="P84" i="11"/>
  <c r="Q84" i="11" s="1"/>
  <c r="D93" i="11" s="1"/>
  <c r="X33" i="1" l="1"/>
  <c r="K65" i="11" l="1"/>
  <c r="H48" i="1" l="1"/>
  <c r="I19" i="1" l="1"/>
  <c r="X55" i="1" l="1"/>
  <c r="S19" i="1" l="1"/>
  <c r="L40" i="1" l="1"/>
  <c r="K40" i="1"/>
  <c r="H29" i="1"/>
  <c r="O68" i="11" l="1"/>
  <c r="N66" i="11"/>
  <c r="F67" i="11"/>
  <c r="F66" i="11"/>
  <c r="F65" i="11"/>
  <c r="I40" i="1" l="1"/>
  <c r="C41" i="12" l="1"/>
  <c r="C36" i="12"/>
  <c r="C11" i="12"/>
  <c r="C6" i="12"/>
  <c r="M65" i="11" l="1"/>
  <c r="B66" i="11"/>
  <c r="L65" i="11"/>
  <c r="M53" i="11"/>
  <c r="J53" i="11"/>
  <c r="J54" i="11"/>
  <c r="J55" i="11"/>
  <c r="K54" i="11"/>
  <c r="P54" i="11" s="1"/>
  <c r="M54" i="11"/>
  <c r="M55" i="11"/>
  <c r="M56" i="11"/>
  <c r="B65" i="11"/>
  <c r="P69" i="11"/>
  <c r="Q69" i="11"/>
  <c r="R68" i="11"/>
  <c r="K68" i="11"/>
  <c r="P68" i="11" s="1"/>
  <c r="R67" i="11"/>
  <c r="R66" i="11"/>
  <c r="K66" i="11"/>
  <c r="P66" i="11" s="1"/>
  <c r="R65" i="11"/>
  <c r="D88" i="11"/>
  <c r="N58" i="11"/>
  <c r="M58" i="11"/>
  <c r="K58" i="11"/>
  <c r="P58" i="11" s="1"/>
  <c r="J58" i="11"/>
  <c r="P57" i="11"/>
  <c r="N57" i="11"/>
  <c r="M57" i="11"/>
  <c r="J57" i="11"/>
  <c r="L57" i="11" s="1"/>
  <c r="Q57" i="11" s="1"/>
  <c r="S56" i="11"/>
  <c r="N56" i="11"/>
  <c r="R56" i="11" s="1"/>
  <c r="K56" i="11"/>
  <c r="P56" i="11" s="1"/>
  <c r="J56" i="11"/>
  <c r="N55" i="11"/>
  <c r="R55" i="11" s="1"/>
  <c r="K55" i="11"/>
  <c r="P55" i="11" s="1"/>
  <c r="N54" i="11"/>
  <c r="R54" i="11" s="1"/>
  <c r="N53" i="11"/>
  <c r="K53" i="11"/>
  <c r="P53" i="11" s="1"/>
  <c r="N47" i="11"/>
  <c r="M47" i="11"/>
  <c r="K47" i="11"/>
  <c r="J47" i="11"/>
  <c r="G47" i="11"/>
  <c r="R46" i="11"/>
  <c r="Q46" i="11"/>
  <c r="P46" i="11"/>
  <c r="O46" i="11"/>
  <c r="S46" i="11" s="1"/>
  <c r="R45" i="11"/>
  <c r="Q45" i="11"/>
  <c r="P45" i="11"/>
  <c r="O45" i="11"/>
  <c r="S45" i="11" s="1"/>
  <c r="R44" i="11"/>
  <c r="P44" i="11"/>
  <c r="O44" i="11"/>
  <c r="S44" i="11" s="1"/>
  <c r="L44" i="11"/>
  <c r="Q44" i="11" s="1"/>
  <c r="R43" i="11"/>
  <c r="P43" i="11"/>
  <c r="O43" i="11"/>
  <c r="S43" i="11" s="1"/>
  <c r="L43" i="11"/>
  <c r="Q43" i="11" s="1"/>
  <c r="S42" i="11"/>
  <c r="R42" i="11"/>
  <c r="P42" i="11"/>
  <c r="O42" i="11"/>
  <c r="L42" i="11"/>
  <c r="Q42" i="11" s="1"/>
  <c r="R41" i="11"/>
  <c r="P41" i="11"/>
  <c r="O41" i="11"/>
  <c r="S41" i="11" s="1"/>
  <c r="L41" i="11"/>
  <c r="Q41" i="11" s="1"/>
  <c r="N35" i="11"/>
  <c r="O35" i="11" s="1"/>
  <c r="S35" i="11" s="1"/>
  <c r="C89" i="11" s="1"/>
  <c r="M35" i="11"/>
  <c r="K34" i="11"/>
  <c r="J34" i="11"/>
  <c r="G34" i="11"/>
  <c r="R33" i="11"/>
  <c r="Q33" i="11"/>
  <c r="P33" i="11"/>
  <c r="O33" i="11"/>
  <c r="S33" i="11" s="1"/>
  <c r="R32" i="11"/>
  <c r="Q32" i="11"/>
  <c r="P32" i="11"/>
  <c r="O32" i="11"/>
  <c r="S32" i="11" s="1"/>
  <c r="R31" i="11"/>
  <c r="P31" i="11"/>
  <c r="O31" i="11"/>
  <c r="S31" i="11" s="1"/>
  <c r="L31" i="11"/>
  <c r="Q31" i="11" s="1"/>
  <c r="R30" i="11"/>
  <c r="P30" i="11"/>
  <c r="O30" i="11"/>
  <c r="S30" i="11" s="1"/>
  <c r="L30" i="11"/>
  <c r="Q30" i="11" s="1"/>
  <c r="N23" i="11"/>
  <c r="G23" i="11"/>
  <c r="R22" i="11"/>
  <c r="F88" i="11" s="1"/>
  <c r="M22" i="11"/>
  <c r="O22" i="11" s="1"/>
  <c r="S22" i="11" s="1"/>
  <c r="M21" i="11"/>
  <c r="M20" i="11"/>
  <c r="M23" i="11" s="1"/>
  <c r="L47" i="11" l="1"/>
  <c r="Q47" i="11" s="1"/>
  <c r="O58" i="11"/>
  <c r="S58" i="11" s="1"/>
  <c r="R58" i="11"/>
  <c r="N71" i="11"/>
  <c r="R71" i="11" s="1"/>
  <c r="F92" i="11" s="1"/>
  <c r="O57" i="11"/>
  <c r="S57" i="11" s="1"/>
  <c r="R69" i="11"/>
  <c r="L66" i="11"/>
  <c r="Q66" i="11" s="1"/>
  <c r="J71" i="11"/>
  <c r="Q65" i="11"/>
  <c r="G59" i="11"/>
  <c r="O53" i="11"/>
  <c r="S53" i="11" s="1"/>
  <c r="L34" i="11"/>
  <c r="Q35" i="11" s="1"/>
  <c r="B89" i="11" s="1"/>
  <c r="O65" i="11"/>
  <c r="S65" i="11" s="1"/>
  <c r="R53" i="11"/>
  <c r="P65" i="11"/>
  <c r="O23" i="11"/>
  <c r="S23" i="11" s="1"/>
  <c r="L67" i="11"/>
  <c r="Q67" i="11" s="1"/>
  <c r="K71" i="11"/>
  <c r="O47" i="11"/>
  <c r="S47" i="11" s="1"/>
  <c r="C90" i="11" s="1"/>
  <c r="P47" i="11"/>
  <c r="O54" i="11"/>
  <c r="S54" i="11" s="1"/>
  <c r="R35" i="11"/>
  <c r="F89" i="11" s="1"/>
  <c r="J59" i="11"/>
  <c r="L53" i="11"/>
  <c r="Q53" i="11" s="1"/>
  <c r="M59" i="11"/>
  <c r="D90" i="11"/>
  <c r="B90" i="11"/>
  <c r="C88" i="11"/>
  <c r="L56" i="11"/>
  <c r="Q56" i="11" s="1"/>
  <c r="R47" i="11"/>
  <c r="F90" i="11" s="1"/>
  <c r="L55" i="11"/>
  <c r="Q55" i="11" s="1"/>
  <c r="R57" i="11"/>
  <c r="K59" i="11"/>
  <c r="L54" i="11"/>
  <c r="Q54" i="11" s="1"/>
  <c r="O55" i="11"/>
  <c r="S55" i="11" s="1"/>
  <c r="N59" i="11"/>
  <c r="D89" i="11" l="1"/>
  <c r="B92" i="11"/>
  <c r="B91" i="11"/>
  <c r="P71" i="11"/>
  <c r="Q71" i="11" s="1"/>
  <c r="L71" i="11"/>
  <c r="Q59" i="11"/>
  <c r="R59" i="11"/>
  <c r="F91" i="11" s="1"/>
  <c r="G94" i="11" s="1"/>
  <c r="O59" i="11"/>
  <c r="L59" i="11"/>
  <c r="P59" i="11"/>
  <c r="X56" i="1" l="1"/>
  <c r="D91" i="11"/>
  <c r="D92" i="11"/>
  <c r="S59" i="11"/>
  <c r="C91" i="11"/>
  <c r="D56" i="1" l="1"/>
  <c r="A56" i="1" s="1"/>
  <c r="G40" i="1"/>
  <c r="M68" i="11"/>
  <c r="S68" i="11" s="1"/>
  <c r="M67" i="11" l="1"/>
  <c r="O67" i="11" l="1"/>
  <c r="S67" i="11"/>
  <c r="M21" i="1"/>
  <c r="F29" i="1" l="1"/>
  <c r="G29" i="1"/>
  <c r="I29" i="1" s="1"/>
  <c r="L29" i="1"/>
  <c r="I20" i="1" l="1"/>
  <c r="M28" i="1" l="1"/>
  <c r="M69" i="11"/>
  <c r="O69" i="11" s="1"/>
  <c r="S69" i="11" s="1"/>
  <c r="M66" i="11" l="1"/>
  <c r="G71" i="11"/>
  <c r="J29" i="1"/>
  <c r="M20" i="1"/>
  <c r="M19" i="1"/>
  <c r="M27" i="1"/>
  <c r="O66" i="11" l="1"/>
  <c r="S66" i="11" s="1"/>
  <c r="M71" i="11"/>
  <c r="K29" i="1"/>
  <c r="O71" i="11" l="1"/>
  <c r="C92" i="11" s="1"/>
  <c r="S71" i="11"/>
  <c r="M29" i="1"/>
  <c r="D52" i="1" s="1"/>
  <c r="H50" i="1" s="1"/>
  <c r="Z19" i="1"/>
</calcChain>
</file>

<file path=xl/comments1.xml><?xml version="1.0" encoding="utf-8"?>
<comments xmlns="http://schemas.openxmlformats.org/spreadsheetml/2006/main">
  <authors>
    <author>David Estuardo Lee Pinto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171 Y 188
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 xml:space="preserve">Renglones: 
 121, 184
</t>
        </r>
      </text>
    </comment>
  </commentList>
</comments>
</file>

<file path=xl/sharedStrings.xml><?xml version="1.0" encoding="utf-8"?>
<sst xmlns="http://schemas.openxmlformats.org/spreadsheetml/2006/main" count="456" uniqueCount="175">
  <si>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</si>
  <si>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</si>
  <si>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</si>
  <si>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</si>
  <si>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</si>
  <si>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</si>
  <si>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</si>
  <si>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</si>
  <si>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</si>
  <si>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</si>
  <si>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</si>
  <si>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</si>
  <si>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</si>
  <si>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</si>
  <si>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</si>
  <si>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</si>
  <si>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</si>
  <si>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</si>
  <si>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</si>
  <si>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</si>
  <si>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</si>
  <si>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</si>
  <si>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</si>
  <si>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</si>
  <si>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</si>
  <si>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</si>
  <si>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</si>
  <si>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</si>
  <si>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</si>
  <si>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</si>
  <si>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</si>
  <si>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</si>
  <si>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</si>
  <si>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</si>
  <si>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</si>
  <si>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</si>
  <si>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</si>
  <si>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</si>
  <si>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</si>
  <si>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</si>
  <si>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</si>
  <si>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</si>
  <si>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</si>
  <si>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</si>
  <si>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</si>
  <si>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</si>
  <si>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</si>
  <si>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</si>
  <si>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</si>
  <si>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</si>
  <si>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</si>
  <si>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</si>
  <si>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</si>
  <si>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</si>
  <si>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</si>
  <si>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</si>
  <si>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</si>
  <si>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</si>
  <si>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</si>
  <si>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</si>
  <si>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</si>
  <si>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</si>
  <si>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</si>
  <si>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</si>
  <si>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</si>
  <si>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</si>
  <si>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</si>
  <si>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</si>
  <si>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</si>
  <si>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</si>
  <si>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</si>
  <si>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</si>
  <si>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</si>
  <si>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</si>
  <si>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</si>
  <si>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</si>
  <si>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</si>
  <si>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</si>
  <si>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</si>
  <si>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</si>
  <si>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</si>
  <si>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</si>
  <si>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</si>
  <si>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</si>
  <si>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</si>
  <si>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</si>
  <si>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ENERO</t>
  </si>
  <si>
    <t>MINEDUC</t>
  </si>
  <si>
    <t>N/A</t>
  </si>
  <si>
    <t>1113-0008</t>
  </si>
  <si>
    <t>Componente 1</t>
  </si>
  <si>
    <t>Establecimientos</t>
  </si>
  <si>
    <t>Componente 2</t>
  </si>
  <si>
    <t>Varios</t>
  </si>
  <si>
    <t>REPORTE DE SICOIN</t>
  </si>
  <si>
    <t>PROEDUC V</t>
  </si>
  <si>
    <t>52-0505-0013</t>
  </si>
  <si>
    <t>Acceso a la Educación técnica</t>
  </si>
  <si>
    <t>Centros escolares del nivel medio ciclo diversificado rehabilitados</t>
  </si>
  <si>
    <t>Entidad</t>
  </si>
  <si>
    <t>Construcción, ampliación y mejoramiento de infraestructura educaiva del ciclo diversificado</t>
  </si>
  <si>
    <t>Mts. Cuadrados</t>
  </si>
  <si>
    <t>Institutos tecnológicos dotados con equipamiento y mobiliario escolar</t>
  </si>
  <si>
    <t>Fortalecimiento institucional</t>
  </si>
  <si>
    <t>Imprevistos</t>
  </si>
  <si>
    <t>Consultoría internacional</t>
  </si>
  <si>
    <t>Componente 1: Acceso a educación Técnica</t>
  </si>
  <si>
    <t>Infraestructura física</t>
  </si>
  <si>
    <t>Construccion, ampliacion y mejoramiento de infraestructura educativa del civlo diversificado</t>
  </si>
  <si>
    <t>Equipamiento</t>
  </si>
  <si>
    <t>Equipamiento de centros educativos a nivel diversificado</t>
  </si>
  <si>
    <t>Componente 1 Acceso a educación técnica</t>
  </si>
  <si>
    <t>Centros escolares del nivel medio ciclo Diversificado, reparados, remozados</t>
  </si>
  <si>
    <t>Construccion, ampliacion y mejoramiento de infraestructura educativa del ciclo diversificado</t>
  </si>
  <si>
    <t>Consultoría Internacional</t>
  </si>
  <si>
    <t>Componente 1 Acceso a educacion técnica</t>
  </si>
  <si>
    <r>
      <rPr>
        <b/>
        <sz val="20"/>
        <color theme="1"/>
        <rFont val="Calibri"/>
        <family val="2"/>
        <scheme val="minor"/>
      </rPr>
      <t>Componente 2</t>
    </r>
    <r>
      <rPr>
        <sz val="20"/>
        <color theme="1"/>
        <rFont val="Calibri"/>
        <family val="2"/>
        <scheme val="minor"/>
      </rPr>
      <t xml:space="preserve"> Diseño e implementación Curricular</t>
    </r>
  </si>
  <si>
    <t>Diseño y desarrollo de materiales curriculares</t>
  </si>
  <si>
    <t>Evento</t>
  </si>
  <si>
    <t>M/A</t>
  </si>
  <si>
    <r>
      <rPr>
        <b/>
        <sz val="20"/>
        <color theme="1"/>
        <rFont val="Calibri"/>
        <family val="2"/>
        <scheme val="minor"/>
      </rPr>
      <t>Componente 1 Acceso a educación técnica</t>
    </r>
    <r>
      <rPr>
        <sz val="20"/>
        <color theme="1"/>
        <rFont val="Calibri"/>
        <family val="2"/>
        <scheme val="minor"/>
      </rPr>
      <t xml:space="preserve"> Infraestructura física</t>
    </r>
  </si>
  <si>
    <t>Construcción, ampliación y mejoramiento de infraestructura educativa del ciclo diversificado</t>
  </si>
  <si>
    <t xml:space="preserve">Consultoría Internacional </t>
  </si>
  <si>
    <t xml:space="preserve">Componente </t>
  </si>
  <si>
    <t>TOTAL</t>
  </si>
  <si>
    <t>Acceso a la educación técnica</t>
  </si>
  <si>
    <t>ADQUISICIÓN DE EQUIPO Y MOBILIARIO PARA LABORATORIOS DE FÍSICA, QUÍMICA Y BIOLOGÍA PARA 5 CENTROS EDUCATIVOS UBICADOS EN ALTA VERAPAZ, CHIQUIMULA, HUEHUETENANGO Y QUICHÉ</t>
  </si>
  <si>
    <t>Construcción, ampliación y mejoramiento de Infraestructura educativa del ciclo diversificado</t>
  </si>
  <si>
    <t>Renglon 332</t>
  </si>
  <si>
    <t>Renglon 188</t>
  </si>
  <si>
    <t>Centros escolares del nivel medio diversificado rehabilitados</t>
  </si>
  <si>
    <t>Renglon 171</t>
  </si>
  <si>
    <t>Institutos tecnológicos dotados con equipmeinto y mobiliario escolar</t>
  </si>
  <si>
    <t>Renglon 275</t>
  </si>
  <si>
    <t>Renglon 283</t>
  </si>
  <si>
    <t>Renglon 284</t>
  </si>
  <si>
    <t>Renglon 286</t>
  </si>
  <si>
    <t>Renglon 289</t>
  </si>
  <si>
    <t>Renglon 291</t>
  </si>
  <si>
    <t>Renglon 293</t>
  </si>
  <si>
    <t>Renglon 294</t>
  </si>
  <si>
    <t>Renglon 295</t>
  </si>
  <si>
    <t>Renglon 296</t>
  </si>
  <si>
    <t>Renglon 297</t>
  </si>
  <si>
    <t>Renglon 298</t>
  </si>
  <si>
    <t>Renglon 322</t>
  </si>
  <si>
    <t>Renglon 323</t>
  </si>
  <si>
    <t>Renglon 324</t>
  </si>
  <si>
    <t>Renglon 328</t>
  </si>
  <si>
    <t>Renglon 329</t>
  </si>
  <si>
    <t>Renglon 299</t>
  </si>
  <si>
    <t>Renglon 121</t>
  </si>
  <si>
    <t>Renglon 184</t>
  </si>
  <si>
    <t>Monto</t>
  </si>
  <si>
    <t>Desierto</t>
  </si>
  <si>
    <t>REPORTES DE SICOIN</t>
  </si>
  <si>
    <t>225120, 225122</t>
  </si>
  <si>
    <t>EJECUTADO</t>
  </si>
  <si>
    <t>INTEGRACIÓN DE PRESUPUESTO INCLUIDA EN EL INFORME</t>
  </si>
  <si>
    <t xml:space="preserve">REHABILITACIÓN DEL INSTITUTO NACIONAL DE EDUCACIÓN DIVERSIFICADA, MUNICIPIO DE SAN ANDRÉS SAJCABAJÁ, QUICHÉ </t>
  </si>
  <si>
    <t>CONSTRUCCIÓN DEL INSTITUTO NACIONAL DE EDUCACIÓN DIVERSIFICADA, UBICADO EN EL CANTÓN SAN SEBASTIAN, MUNICIPIO DE JACALTENANGO, HUEHUETENANGO.</t>
  </si>
  <si>
    <t>CONSTRUCCIÓN DEL INSTITUTO NACIONAL DE EDUCACIÓN DIVERSIFICADA, UBICADO EN LA ALDEA EL PINALITO, MUNICIPIO DE SAN PEDRO PINULA, DEPARTAMENTO DE JALAPA</t>
  </si>
  <si>
    <t>Total</t>
  </si>
  <si>
    <t>EJECUCIÓN FISICA TOTAL</t>
  </si>
  <si>
    <t>EJECUCIÓN FINANCIERA TOTAL</t>
  </si>
  <si>
    <t xml:space="preserve">EJECUCIÓN FISICA </t>
  </si>
  <si>
    <t>EJECUCIÓN FINANCIERA</t>
  </si>
  <si>
    <t>CONSTRUCCIÓN INSTITUTO DIVERSIFICADO NEBAJ, QUICHE</t>
  </si>
  <si>
    <t>Contrato suscrito el 09/09/2022, se realizó el pago del 15% de anticipo, sobre el valor del contato en noviembre 2022</t>
  </si>
  <si>
    <t>Renglon 268</t>
  </si>
  <si>
    <t>Diseño e implementación curricular</t>
  </si>
  <si>
    <t>Implementación curricular</t>
  </si>
  <si>
    <t>Unidad</t>
  </si>
  <si>
    <t>FEBRERO</t>
  </si>
  <si>
    <t>REHABILITACIÓN DEL INEBE UBICADO EN EL MUNICIPIO DE JALAPA, JALAPA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</si>
</sst>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00000%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11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1" xfId="0" applyFont="1" applyBorder="1" applyAlignment="1">
      <alignment horizontal="center"/>
    </xf>
    <xf numFmtId="0" fontId="4" fillId="0" borderId="0" xfId="0" applyFont="1" applyFill="1" applyAlignment="1">
      <alignment vertical="top" wrapText="1"/>
    </xf>
    <xf numFmtId="0" fontId="1" fillId="0" borderId="14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9" fillId="5" borderId="0" xfId="0" applyFont="1" applyFill="1" applyAlignment="1"/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0" fontId="8" fillId="0" borderId="1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2" xfId="0" applyFont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5" xfId="0" applyFont="1" applyBorder="1" applyAlignment="1"/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6" fillId="0" borderId="2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6" fillId="0" borderId="18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6" fillId="8" borderId="28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6" fillId="10" borderId="14" xfId="1" applyFont="1" applyFill="1" applyBorder="1" applyAlignment="1">
      <alignment vertical="center"/>
    </xf>
    <xf numFmtId="0" fontId="1" fillId="10" borderId="21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10" fontId="14" fillId="9" borderId="0" xfId="0" applyNumberFormat="1" applyFont="1" applyFill="1" applyBorder="1"/>
    <xf numFmtId="10" fontId="15" fillId="0" borderId="0" xfId="0" applyNumberFormat="1" applyFont="1" applyBorder="1"/>
    <xf numFmtId="0" fontId="22" fillId="0" borderId="14" xfId="0" applyFont="1" applyBorder="1" applyAlignment="1"/>
    <xf numFmtId="0" fontId="23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6" fillId="0" borderId="0" xfId="0" applyFont="1" applyFill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15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0" xfId="0" applyFont="1" applyBorder="1" applyAlignment="1">
      <alignment horizontal="center" wrapText="1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6" fillId="0" borderId="43" xfId="0" applyFont="1" applyFill="1" applyBorder="1" applyAlignment="1">
      <alignment horizontal="center"/>
    </xf>
    <xf numFmtId="0" fontId="26" fillId="0" borderId="44" xfId="0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21" fillId="8" borderId="43" xfId="0" applyFont="1" applyFill="1" applyBorder="1" applyAlignment="1">
      <alignment vertical="center" wrapText="1"/>
    </xf>
    <xf numFmtId="0" fontId="18" fillId="4" borderId="68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21" fillId="8" borderId="67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164" fontId="16" fillId="0" borderId="18" xfId="1" applyFont="1" applyFill="1" applyBorder="1" applyAlignment="1">
      <alignment horizontal="center" vertical="center"/>
    </xf>
    <xf numFmtId="164" fontId="16" fillId="11" borderId="9" xfId="0" applyNumberFormat="1" applyFont="1" applyFill="1" applyBorder="1" applyAlignment="1">
      <alignment horizontal="center" vertical="center"/>
    </xf>
    <xf numFmtId="10" fontId="16" fillId="11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1" borderId="72" xfId="0" applyNumberFormat="1" applyFont="1" applyFill="1" applyBorder="1" applyAlignment="1">
      <alignment horizontal="center" vertical="center"/>
    </xf>
    <xf numFmtId="10" fontId="16" fillId="0" borderId="20" xfId="2" applyNumberFormat="1" applyFont="1" applyBorder="1" applyAlignment="1"/>
    <xf numFmtId="10" fontId="16" fillId="0" borderId="21" xfId="2" applyNumberFormat="1" applyFont="1" applyBorder="1" applyAlignment="1"/>
    <xf numFmtId="10" fontId="16" fillId="0" borderId="22" xfId="2" applyNumberFormat="1" applyFont="1" applyBorder="1" applyAlignment="1"/>
    <xf numFmtId="0" fontId="13" fillId="0" borderId="16" xfId="0" applyFont="1" applyBorder="1" applyAlignment="1">
      <alignment wrapText="1"/>
    </xf>
    <xf numFmtId="0" fontId="8" fillId="5" borderId="0" xfId="0" applyFont="1" applyFill="1" applyAlignment="1">
      <alignment vertical="center"/>
    </xf>
    <xf numFmtId="164" fontId="13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0" xfId="0" applyNumberFormat="1" applyFont="1"/>
    <xf numFmtId="0" fontId="1" fillId="0" borderId="16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/>
    </xf>
    <xf numFmtId="10" fontId="2" fillId="5" borderId="0" xfId="0" applyNumberFormat="1" applyFont="1" applyFill="1" applyAlignment="1"/>
    <xf numFmtId="14" fontId="28" fillId="12" borderId="0" xfId="0" applyNumberFormat="1" applyFont="1" applyFill="1" applyAlignment="1"/>
    <xf numFmtId="0" fontId="1" fillId="8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0" fontId="1" fillId="11" borderId="3" xfId="2" applyNumberFormat="1" applyFont="1" applyFill="1" applyBorder="1" applyAlignment="1">
      <alignment horizontal="center" vertical="center"/>
    </xf>
    <xf numFmtId="10" fontId="16" fillId="0" borderId="17" xfId="2" applyNumberFormat="1" applyFont="1" applyBorder="1" applyAlignment="1">
      <alignment vertical="center"/>
    </xf>
    <xf numFmtId="10" fontId="16" fillId="0" borderId="1" xfId="2" applyNumberFormat="1" applyFont="1" applyBorder="1" applyAlignment="1">
      <alignment vertical="center"/>
    </xf>
    <xf numFmtId="10" fontId="16" fillId="0" borderId="19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165" fontId="16" fillId="10" borderId="7" xfId="2" applyNumberFormat="1" applyFont="1" applyFill="1" applyBorder="1" applyAlignment="1">
      <alignment horizontal="center" vertical="center"/>
    </xf>
    <xf numFmtId="10" fontId="16" fillId="0" borderId="26" xfId="2" applyNumberFormat="1" applyFont="1" applyBorder="1" applyAlignment="1">
      <alignment vertical="center"/>
    </xf>
    <xf numFmtId="10" fontId="16" fillId="0" borderId="14" xfId="2" applyNumberFormat="1" applyFont="1" applyBorder="1" applyAlignment="1">
      <alignment vertical="center"/>
    </xf>
    <xf numFmtId="10" fontId="16" fillId="0" borderId="18" xfId="2" applyNumberFormat="1" applyFont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" fillId="8" borderId="17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right" vertical="center"/>
    </xf>
    <xf numFmtId="10" fontId="1" fillId="10" borderId="3" xfId="2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10" fontId="14" fillId="9" borderId="0" xfId="0" applyNumberFormat="1" applyFont="1" applyFill="1" applyBorder="1" applyAlignment="1">
      <alignment vertical="center"/>
    </xf>
    <xf numFmtId="3" fontId="1" fillId="8" borderId="28" xfId="0" applyNumberFormat="1" applyFont="1" applyFill="1" applyBorder="1" applyAlignment="1">
      <alignment horizontal="center" vertical="center"/>
    </xf>
    <xf numFmtId="4" fontId="1" fillId="8" borderId="26" xfId="0" applyNumberFormat="1" applyFont="1" applyFill="1" applyBorder="1" applyAlignment="1">
      <alignment horizontal="center" vertical="center"/>
    </xf>
    <xf numFmtId="10" fontId="1" fillId="10" borderId="7" xfId="2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4" fontId="1" fillId="10" borderId="21" xfId="0" applyNumberFormat="1" applyFont="1" applyFill="1" applyBorder="1" applyAlignment="1">
      <alignment horizontal="center"/>
    </xf>
    <xf numFmtId="9" fontId="1" fillId="10" borderId="52" xfId="2" applyFont="1" applyFill="1" applyBorder="1" applyAlignment="1">
      <alignment horizontal="center"/>
    </xf>
    <xf numFmtId="0" fontId="16" fillId="0" borderId="44" xfId="0" applyFont="1" applyBorder="1" applyAlignment="1">
      <alignment wrapText="1"/>
    </xf>
    <xf numFmtId="10" fontId="16" fillId="0" borderId="44" xfId="0" applyNumberFormat="1" applyFont="1" applyBorder="1" applyAlignment="1">
      <alignment wrapText="1"/>
    </xf>
    <xf numFmtId="4" fontId="16" fillId="0" borderId="44" xfId="0" applyNumberFormat="1" applyFont="1" applyBorder="1" applyAlignment="1">
      <alignment wrapText="1"/>
    </xf>
    <xf numFmtId="0" fontId="16" fillId="0" borderId="49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10" fontId="1" fillId="0" borderId="19" xfId="2" applyNumberFormat="1" applyFont="1" applyFill="1" applyBorder="1" applyAlignment="1">
      <alignment horizontal="center" vertical="center"/>
    </xf>
    <xf numFmtId="164" fontId="16" fillId="0" borderId="44" xfId="0" applyNumberFormat="1" applyFont="1" applyBorder="1" applyAlignment="1">
      <alignment wrapText="1"/>
    </xf>
    <xf numFmtId="10" fontId="0" fillId="0" borderId="0" xfId="0" applyNumberFormat="1"/>
    <xf numFmtId="10" fontId="0" fillId="0" borderId="0" xfId="0" applyNumberFormat="1" applyBorder="1"/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10" borderId="15" xfId="0" applyFont="1" applyFill="1" applyBorder="1" applyAlignment="1"/>
    <xf numFmtId="0" fontId="1" fillId="10" borderId="12" xfId="0" applyFont="1" applyFill="1" applyBorder="1" applyAlignment="1"/>
    <xf numFmtId="0" fontId="1" fillId="10" borderId="2" xfId="0" applyFont="1" applyFill="1" applyBorder="1" applyAlignment="1"/>
    <xf numFmtId="0" fontId="1" fillId="10" borderId="13" xfId="0" applyFont="1" applyFill="1" applyBorder="1" applyAlignment="1"/>
    <xf numFmtId="0" fontId="1" fillId="10" borderId="1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10" fontId="1" fillId="0" borderId="1" xfId="0" applyNumberFormat="1" applyFont="1" applyBorder="1" applyAlignment="1">
      <alignment horizontal="center" vertical="center"/>
    </xf>
    <xf numFmtId="10" fontId="1" fillId="1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164" fontId="15" fillId="0" borderId="14" xfId="0" applyNumberFormat="1" applyFont="1" applyBorder="1" applyAlignment="1"/>
    <xf numFmtId="0" fontId="8" fillId="0" borderId="60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vertical="top"/>
    </xf>
    <xf numFmtId="0" fontId="33" fillId="0" borderId="1" xfId="0" applyFont="1" applyBorder="1" applyAlignment="1">
      <alignment vertical="center"/>
    </xf>
    <xf numFmtId="0" fontId="29" fillId="8" borderId="56" xfId="0" applyFont="1" applyFill="1" applyBorder="1" applyAlignment="1">
      <alignment vertical="center" wrapText="1"/>
    </xf>
    <xf numFmtId="0" fontId="29" fillId="8" borderId="5" xfId="0" applyFont="1" applyFill="1" applyBorder="1" applyAlignment="1">
      <alignment horizontal="center" vertical="top"/>
    </xf>
    <xf numFmtId="0" fontId="29" fillId="8" borderId="28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0" fontId="29" fillId="0" borderId="18" xfId="0" applyNumberFormat="1" applyFont="1" applyFill="1" applyBorder="1" applyAlignment="1">
      <alignment horizontal="center" vertical="center"/>
    </xf>
    <xf numFmtId="164" fontId="29" fillId="10" borderId="14" xfId="1" applyFont="1" applyFill="1" applyBorder="1" applyAlignment="1">
      <alignment vertical="center"/>
    </xf>
    <xf numFmtId="164" fontId="29" fillId="10" borderId="14" xfId="1" applyFont="1" applyFill="1" applyBorder="1" applyAlignment="1"/>
    <xf numFmtId="165" fontId="29" fillId="10" borderId="7" xfId="2" applyNumberFormat="1" applyFont="1" applyFill="1" applyBorder="1" applyAlignment="1"/>
    <xf numFmtId="164" fontId="29" fillId="0" borderId="18" xfId="1" applyFont="1" applyFill="1" applyBorder="1" applyAlignment="1">
      <alignment horizontal="center" vertical="center"/>
    </xf>
    <xf numFmtId="164" fontId="29" fillId="11" borderId="9" xfId="0" applyNumberFormat="1" applyFont="1" applyFill="1" applyBorder="1" applyAlignment="1">
      <alignment horizontal="center" vertical="center"/>
    </xf>
    <xf numFmtId="10" fontId="29" fillId="11" borderId="7" xfId="2" applyNumberFormat="1" applyFont="1" applyFill="1" applyBorder="1" applyAlignment="1">
      <alignment horizontal="center" vertical="center"/>
    </xf>
    <xf numFmtId="10" fontId="29" fillId="0" borderId="26" xfId="2" applyNumberFormat="1" applyFont="1" applyBorder="1" applyAlignment="1"/>
    <xf numFmtId="10" fontId="29" fillId="0" borderId="14" xfId="2" applyNumberFormat="1" applyFont="1" applyBorder="1" applyAlignment="1"/>
    <xf numFmtId="10" fontId="29" fillId="0" borderId="18" xfId="2" applyNumberFormat="1" applyFont="1" applyBorder="1" applyAlignment="1"/>
    <xf numFmtId="0" fontId="30" fillId="0" borderId="0" xfId="0" applyFont="1"/>
    <xf numFmtId="0" fontId="30" fillId="8" borderId="56" xfId="0" applyFont="1" applyFill="1" applyBorder="1" applyAlignment="1">
      <alignment vertical="center" wrapText="1"/>
    </xf>
    <xf numFmtId="0" fontId="30" fillId="8" borderId="8" xfId="0" applyFont="1" applyFill="1" applyBorder="1" applyAlignment="1">
      <alignment horizontal="center" vertical="center"/>
    </xf>
    <xf numFmtId="0" fontId="30" fillId="8" borderId="56" xfId="0" applyFont="1" applyFill="1" applyBorder="1" applyAlignment="1">
      <alignment horizontal="center" vertical="center"/>
    </xf>
    <xf numFmtId="4" fontId="30" fillId="8" borderId="17" xfId="0" applyNumberFormat="1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0" fontId="30" fillId="0" borderId="19" xfId="0" applyNumberFormat="1" applyFont="1" applyFill="1" applyBorder="1" applyAlignment="1">
      <alignment horizontal="center" vertical="center"/>
    </xf>
    <xf numFmtId="4" fontId="30" fillId="10" borderId="1" xfId="0" applyNumberFormat="1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10" fontId="30" fillId="10" borderId="3" xfId="2" applyNumberFormat="1" applyFont="1" applyFill="1" applyBorder="1" applyAlignment="1">
      <alignment horizontal="center" vertical="center"/>
    </xf>
    <xf numFmtId="9" fontId="30" fillId="0" borderId="19" xfId="2" applyFont="1" applyFill="1" applyBorder="1" applyAlignment="1">
      <alignment horizontal="center" vertical="center"/>
    </xf>
    <xf numFmtId="164" fontId="30" fillId="11" borderId="4" xfId="0" applyNumberFormat="1" applyFont="1" applyFill="1" applyBorder="1" applyAlignment="1">
      <alignment horizontal="center" vertical="center"/>
    </xf>
    <xf numFmtId="9" fontId="30" fillId="11" borderId="3" xfId="2" applyFont="1" applyFill="1" applyBorder="1" applyAlignment="1">
      <alignment horizontal="center" vertical="center"/>
    </xf>
    <xf numFmtId="10" fontId="29" fillId="0" borderId="17" xfId="2" applyNumberFormat="1" applyFont="1" applyBorder="1" applyAlignment="1">
      <alignment vertical="center"/>
    </xf>
    <xf numFmtId="10" fontId="29" fillId="0" borderId="1" xfId="2" applyNumberFormat="1" applyFont="1" applyBorder="1" applyAlignment="1">
      <alignment vertical="center"/>
    </xf>
    <xf numFmtId="10" fontId="29" fillId="0" borderId="19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8" borderId="29" xfId="0" applyFont="1" applyFill="1" applyBorder="1" applyAlignment="1">
      <alignment vertical="center" wrapText="1"/>
    </xf>
    <xf numFmtId="164" fontId="30" fillId="10" borderId="14" xfId="1" applyFont="1" applyFill="1" applyBorder="1" applyAlignment="1">
      <alignment horizontal="center" vertical="center"/>
    </xf>
    <xf numFmtId="10" fontId="30" fillId="10" borderId="14" xfId="2" applyNumberFormat="1" applyFont="1" applyFill="1" applyBorder="1" applyAlignment="1">
      <alignment horizontal="center" vertical="center"/>
    </xf>
    <xf numFmtId="10" fontId="30" fillId="11" borderId="3" xfId="2" applyNumberFormat="1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wrapText="1"/>
    </xf>
    <xf numFmtId="0" fontId="30" fillId="8" borderId="49" xfId="0" applyFont="1" applyFill="1" applyBorder="1" applyAlignment="1">
      <alignment horizontal="center"/>
    </xf>
    <xf numFmtId="0" fontId="30" fillId="8" borderId="0" xfId="0" applyFont="1" applyFill="1" applyBorder="1" applyAlignment="1">
      <alignment horizontal="center" vertical="top"/>
    </xf>
    <xf numFmtId="0" fontId="30" fillId="8" borderId="49" xfId="0" applyFont="1" applyFill="1" applyBorder="1" applyAlignment="1">
      <alignment horizontal="center" vertical="center"/>
    </xf>
    <xf numFmtId="4" fontId="29" fillId="8" borderId="0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/>
    </xf>
    <xf numFmtId="10" fontId="30" fillId="0" borderId="49" xfId="0" applyNumberFormat="1" applyFont="1" applyFill="1" applyBorder="1" applyAlignment="1">
      <alignment horizontal="center" vertical="center"/>
    </xf>
    <xf numFmtId="4" fontId="29" fillId="10" borderId="49" xfId="0" applyNumberFormat="1" applyFont="1" applyFill="1" applyBorder="1" applyAlignment="1">
      <alignment horizontal="center"/>
    </xf>
    <xf numFmtId="164" fontId="30" fillId="0" borderId="49" xfId="1" applyFont="1" applyFill="1" applyBorder="1" applyAlignment="1">
      <alignment horizontal="center" vertical="center"/>
    </xf>
    <xf numFmtId="164" fontId="30" fillId="11" borderId="49" xfId="0" applyNumberFormat="1" applyFont="1" applyFill="1" applyBorder="1" applyAlignment="1">
      <alignment horizontal="center" vertical="center"/>
    </xf>
    <xf numFmtId="10" fontId="30" fillId="11" borderId="49" xfId="2" applyNumberFormat="1" applyFont="1" applyFill="1" applyBorder="1" applyAlignment="1">
      <alignment horizontal="center" vertical="center"/>
    </xf>
    <xf numFmtId="10" fontId="29" fillId="0" borderId="49" xfId="2" applyNumberFormat="1" applyFont="1" applyBorder="1" applyAlignment="1"/>
    <xf numFmtId="10" fontId="29" fillId="0" borderId="41" xfId="2" applyNumberFormat="1" applyFont="1" applyBorder="1" applyAlignment="1"/>
    <xf numFmtId="0" fontId="29" fillId="8" borderId="28" xfId="0" applyFont="1" applyFill="1" applyBorder="1" applyAlignment="1">
      <alignment vertical="center" wrapText="1"/>
    </xf>
    <xf numFmtId="3" fontId="1" fillId="0" borderId="48" xfId="0" applyNumberFormat="1" applyFont="1" applyFill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/>
    </xf>
    <xf numFmtId="164" fontId="1" fillId="11" borderId="17" xfId="0" applyNumberFormat="1" applyFont="1" applyFill="1" applyBorder="1" applyAlignment="1">
      <alignment horizontal="center" vertical="center"/>
    </xf>
    <xf numFmtId="0" fontId="30" fillId="8" borderId="76" xfId="0" applyFont="1" applyFill="1" applyBorder="1" applyAlignment="1">
      <alignment vertical="center" wrapText="1"/>
    </xf>
    <xf numFmtId="0" fontId="23" fillId="8" borderId="29" xfId="0" applyFont="1" applyFill="1" applyBorder="1" applyAlignment="1">
      <alignment wrapText="1"/>
    </xf>
    <xf numFmtId="0" fontId="16" fillId="0" borderId="43" xfId="0" applyFont="1" applyBorder="1" applyAlignment="1">
      <alignment wrapText="1"/>
    </xf>
    <xf numFmtId="10" fontId="15" fillId="0" borderId="3" xfId="2" applyNumberFormat="1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vertical="center" wrapText="1"/>
    </xf>
    <xf numFmtId="0" fontId="34" fillId="8" borderId="5" xfId="0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horizontal="center" vertical="center"/>
    </xf>
    <xf numFmtId="0" fontId="34" fillId="8" borderId="26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10" fontId="34" fillId="0" borderId="18" xfId="0" applyNumberFormat="1" applyFont="1" applyFill="1" applyBorder="1" applyAlignment="1">
      <alignment horizontal="center" vertical="center"/>
    </xf>
    <xf numFmtId="164" fontId="34" fillId="10" borderId="14" xfId="1" applyFont="1" applyFill="1" applyBorder="1" applyAlignment="1">
      <alignment vertical="center"/>
    </xf>
    <xf numFmtId="165" fontId="34" fillId="10" borderId="7" xfId="2" applyNumberFormat="1" applyFont="1" applyFill="1" applyBorder="1" applyAlignment="1">
      <alignment horizontal="center" vertical="center"/>
    </xf>
    <xf numFmtId="164" fontId="34" fillId="0" borderId="18" xfId="1" applyFont="1" applyFill="1" applyBorder="1" applyAlignment="1">
      <alignment horizontal="center" vertical="center"/>
    </xf>
    <xf numFmtId="164" fontId="34" fillId="11" borderId="9" xfId="0" applyNumberFormat="1" applyFont="1" applyFill="1" applyBorder="1" applyAlignment="1">
      <alignment horizontal="center" vertical="center"/>
    </xf>
    <xf numFmtId="10" fontId="34" fillId="11" borderId="7" xfId="2" applyNumberFormat="1" applyFont="1" applyFill="1" applyBorder="1" applyAlignment="1">
      <alignment horizontal="center" vertical="center"/>
    </xf>
    <xf numFmtId="10" fontId="34" fillId="0" borderId="26" xfId="2" applyNumberFormat="1" applyFont="1" applyBorder="1" applyAlignment="1">
      <alignment vertical="center"/>
    </xf>
    <xf numFmtId="10" fontId="34" fillId="0" borderId="14" xfId="2" applyNumberFormat="1" applyFont="1" applyBorder="1" applyAlignment="1">
      <alignment vertical="center"/>
    </xf>
    <xf numFmtId="10" fontId="34" fillId="0" borderId="18" xfId="2" applyNumberFormat="1" applyFont="1" applyBorder="1" applyAlignment="1">
      <alignment vertical="center"/>
    </xf>
    <xf numFmtId="10" fontId="34" fillId="0" borderId="0" xfId="0" applyNumberFormat="1" applyFont="1" applyBorder="1"/>
    <xf numFmtId="0" fontId="18" fillId="0" borderId="0" xfId="0" applyFont="1"/>
    <xf numFmtId="0" fontId="18" fillId="8" borderId="8" xfId="0" applyFont="1" applyFill="1" applyBorder="1" applyAlignment="1">
      <alignment horizontal="center" vertical="center"/>
    </xf>
    <xf numFmtId="3" fontId="18" fillId="8" borderId="56" xfId="0" applyNumberFormat="1" applyFont="1" applyFill="1" applyBorder="1" applyAlignment="1">
      <alignment horizontal="center" vertical="center"/>
    </xf>
    <xf numFmtId="4" fontId="18" fillId="8" borderId="17" xfId="0" applyNumberFormat="1" applyFont="1" applyFill="1" applyBorder="1" applyAlignment="1">
      <alignment horizontal="center" vertical="center"/>
    </xf>
    <xf numFmtId="14" fontId="18" fillId="0" borderId="17" xfId="0" applyNumberFormat="1" applyFont="1" applyFill="1" applyBorder="1" applyAlignment="1">
      <alignment horizontal="center" vertical="center"/>
    </xf>
    <xf numFmtId="14" fontId="18" fillId="0" borderId="54" xfId="0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8" fillId="0" borderId="19" xfId="0" applyNumberFormat="1" applyFont="1" applyFill="1" applyBorder="1" applyAlignment="1">
      <alignment horizontal="center" vertical="center"/>
    </xf>
    <xf numFmtId="4" fontId="18" fillId="10" borderId="1" xfId="0" applyNumberFormat="1" applyFont="1" applyFill="1" applyBorder="1" applyAlignment="1">
      <alignment horizontal="right" vertical="center"/>
    </xf>
    <xf numFmtId="10" fontId="18" fillId="10" borderId="3" xfId="2" applyNumberFormat="1" applyFont="1" applyFill="1" applyBorder="1" applyAlignment="1">
      <alignment horizontal="center" vertical="center"/>
    </xf>
    <xf numFmtId="3" fontId="18" fillId="0" borderId="17" xfId="0" applyNumberFormat="1" applyFont="1" applyFill="1" applyBorder="1" applyAlignment="1">
      <alignment horizontal="center" vertical="center"/>
    </xf>
    <xf numFmtId="10" fontId="34" fillId="0" borderId="19" xfId="2" applyNumberFormat="1" applyFont="1" applyFill="1" applyBorder="1" applyAlignment="1">
      <alignment horizontal="center" vertical="center"/>
    </xf>
    <xf numFmtId="164" fontId="18" fillId="11" borderId="4" xfId="0" applyNumberFormat="1" applyFont="1" applyFill="1" applyBorder="1" applyAlignment="1">
      <alignment horizontal="center" vertical="center"/>
    </xf>
    <xf numFmtId="10" fontId="18" fillId="11" borderId="3" xfId="2" applyNumberFormat="1" applyFont="1" applyFill="1" applyBorder="1" applyAlignment="1">
      <alignment horizontal="center" vertical="center"/>
    </xf>
    <xf numFmtId="10" fontId="34" fillId="0" borderId="17" xfId="2" applyNumberFormat="1" applyFont="1" applyBorder="1" applyAlignment="1">
      <alignment vertical="center"/>
    </xf>
    <xf numFmtId="10" fontId="34" fillId="0" borderId="1" xfId="2" applyNumberFormat="1" applyFont="1" applyBorder="1" applyAlignment="1">
      <alignment vertical="center"/>
    </xf>
    <xf numFmtId="10" fontId="34" fillId="0" borderId="19" xfId="2" applyNumberFormat="1" applyFont="1" applyBorder="1" applyAlignment="1">
      <alignment vertical="center"/>
    </xf>
    <xf numFmtId="0" fontId="18" fillId="8" borderId="82" xfId="0" applyFont="1" applyFill="1" applyBorder="1" applyAlignment="1">
      <alignment horizontal="center" vertical="center" wrapText="1"/>
    </xf>
    <xf numFmtId="3" fontId="18" fillId="8" borderId="28" xfId="0" applyNumberFormat="1" applyFont="1" applyFill="1" applyBorder="1" applyAlignment="1">
      <alignment horizontal="center" vertical="center"/>
    </xf>
    <xf numFmtId="4" fontId="18" fillId="8" borderId="26" xfId="0" applyNumberFormat="1" applyFont="1" applyFill="1" applyBorder="1" applyAlignment="1">
      <alignment horizontal="center" vertical="center"/>
    </xf>
    <xf numFmtId="0" fontId="34" fillId="8" borderId="76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4" fontId="34" fillId="8" borderId="17" xfId="0" applyNumberFormat="1" applyFont="1" applyFill="1" applyBorder="1" applyAlignment="1">
      <alignment horizontal="center" vertical="center"/>
    </xf>
    <xf numFmtId="14" fontId="34" fillId="0" borderId="17" xfId="0" applyNumberFormat="1" applyFont="1" applyFill="1" applyBorder="1" applyAlignment="1">
      <alignment horizontal="center" vertical="center"/>
    </xf>
    <xf numFmtId="14" fontId="34" fillId="0" borderId="54" xfId="0" applyNumberFormat="1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0" fontId="34" fillId="0" borderId="19" xfId="0" applyNumberFormat="1" applyFont="1" applyFill="1" applyBorder="1" applyAlignment="1">
      <alignment horizontal="center" vertical="center"/>
    </xf>
    <xf numFmtId="4" fontId="34" fillId="10" borderId="1" xfId="0" applyNumberFormat="1" applyFont="1" applyFill="1" applyBorder="1" applyAlignment="1">
      <alignment horizontal="right" vertical="center"/>
    </xf>
    <xf numFmtId="10" fontId="34" fillId="10" borderId="3" xfId="2" applyNumberFormat="1" applyFont="1" applyFill="1" applyBorder="1" applyAlignment="1">
      <alignment horizontal="center" vertical="center"/>
    </xf>
    <xf numFmtId="3" fontId="34" fillId="0" borderId="17" xfId="0" applyNumberFormat="1" applyFont="1" applyFill="1" applyBorder="1" applyAlignment="1">
      <alignment horizontal="center" vertical="center"/>
    </xf>
    <xf numFmtId="164" fontId="34" fillId="11" borderId="4" xfId="0" applyNumberFormat="1" applyFont="1" applyFill="1" applyBorder="1" applyAlignment="1">
      <alignment horizontal="center" vertical="center"/>
    </xf>
    <xf numFmtId="10" fontId="34" fillId="11" borderId="3" xfId="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right" vertical="center"/>
    </xf>
    <xf numFmtId="10" fontId="18" fillId="0" borderId="0" xfId="2" applyNumberFormat="1" applyFont="1" applyFill="1" applyBorder="1" applyAlignment="1">
      <alignment horizontal="center" vertical="center"/>
    </xf>
    <xf numFmtId="10" fontId="34" fillId="0" borderId="0" xfId="2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0" fontId="34" fillId="0" borderId="0" xfId="2" applyNumberFormat="1" applyFont="1" applyFill="1" applyBorder="1" applyAlignment="1">
      <alignment vertical="center"/>
    </xf>
    <xf numFmtId="10" fontId="34" fillId="0" borderId="0" xfId="0" applyNumberFormat="1" applyFont="1" applyFill="1" applyBorder="1"/>
    <xf numFmtId="0" fontId="18" fillId="0" borderId="0" xfId="0" applyFont="1" applyFill="1"/>
    <xf numFmtId="0" fontId="34" fillId="0" borderId="14" xfId="0" applyFont="1" applyBorder="1" applyAlignment="1"/>
    <xf numFmtId="0" fontId="35" fillId="0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10" fontId="34" fillId="0" borderId="0" xfId="0" applyNumberFormat="1" applyFont="1" applyBorder="1" applyAlignment="1">
      <alignment horizontal="center" wrapText="1"/>
    </xf>
    <xf numFmtId="0" fontId="18" fillId="0" borderId="26" xfId="0" applyFont="1" applyBorder="1"/>
    <xf numFmtId="0" fontId="18" fillId="0" borderId="17" xfId="0" applyFont="1" applyBorder="1"/>
    <xf numFmtId="10" fontId="18" fillId="0" borderId="0" xfId="0" applyNumberFormat="1" applyFont="1"/>
    <xf numFmtId="0" fontId="18" fillId="0" borderId="0" xfId="0" applyFont="1" applyBorder="1"/>
    <xf numFmtId="0" fontId="18" fillId="0" borderId="12" xfId="0" applyFont="1" applyBorder="1"/>
    <xf numFmtId="0" fontId="18" fillId="0" borderId="2" xfId="0" applyFont="1" applyBorder="1"/>
    <xf numFmtId="0" fontId="18" fillId="0" borderId="13" xfId="0" applyFont="1" applyBorder="1"/>
    <xf numFmtId="0" fontId="18" fillId="0" borderId="0" xfId="0" applyFont="1" applyBorder="1" applyAlignment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Border="1" applyAlignment="1">
      <alignment vertical="top"/>
    </xf>
    <xf numFmtId="10" fontId="18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/>
    <xf numFmtId="10" fontId="8" fillId="0" borderId="11" xfId="0" applyNumberFormat="1" applyFont="1" applyBorder="1" applyAlignment="1">
      <alignment horizontal="center" vertical="center"/>
    </xf>
    <xf numFmtId="10" fontId="8" fillId="0" borderId="9" xfId="0" applyNumberFormat="1" applyFont="1" applyBorder="1" applyAlignment="1">
      <alignment horizontal="center" vertical="center" wrapText="1"/>
    </xf>
    <xf numFmtId="4" fontId="34" fillId="8" borderId="4" xfId="0" applyNumberFormat="1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3" fontId="18" fillId="8" borderId="82" xfId="0" applyNumberFormat="1" applyFont="1" applyFill="1" applyBorder="1" applyAlignment="1">
      <alignment horizontal="center" vertical="center"/>
    </xf>
    <xf numFmtId="10" fontId="8" fillId="0" borderId="14" xfId="2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4" fontId="0" fillId="0" borderId="0" xfId="0" applyNumberFormat="1"/>
    <xf numFmtId="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6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1" fillId="8" borderId="36" xfId="0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 wrapText="1"/>
    </xf>
    <xf numFmtId="14" fontId="36" fillId="0" borderId="7" xfId="0" applyNumberFormat="1" applyFont="1" applyBorder="1" applyAlignment="1"/>
    <xf numFmtId="14" fontId="37" fillId="0" borderId="1" xfId="0" applyNumberFormat="1" applyFont="1" applyBorder="1" applyAlignment="1">
      <alignment horizontal="center" vertical="center"/>
    </xf>
    <xf numFmtId="43" fontId="34" fillId="0" borderId="0" xfId="0" applyNumberFormat="1" applyFont="1"/>
    <xf numFmtId="2" fontId="8" fillId="0" borderId="79" xfId="0" applyNumberFormat="1" applyFont="1" applyBorder="1" applyAlignment="1">
      <alignment vertical="center" wrapText="1"/>
    </xf>
    <xf numFmtId="2" fontId="8" fillId="0" borderId="80" xfId="0" applyNumberFormat="1" applyFont="1" applyBorder="1" applyAlignment="1">
      <alignment vertical="center" wrapText="1"/>
    </xf>
    <xf numFmtId="10" fontId="1" fillId="0" borderId="14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/>
    </xf>
    <xf numFmtId="4" fontId="18" fillId="0" borderId="17" xfId="0" applyNumberFormat="1" applyFont="1" applyFill="1" applyBorder="1" applyAlignment="1">
      <alignment horizontal="center" vertical="center"/>
    </xf>
    <xf numFmtId="43" fontId="1" fillId="0" borderId="0" xfId="0" applyNumberFormat="1" applyFont="1"/>
    <xf numFmtId="10" fontId="1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2" applyNumberFormat="1" applyFont="1" applyBorder="1" applyAlignment="1">
      <alignment vertical="center" wrapText="1"/>
    </xf>
    <xf numFmtId="166" fontId="1" fillId="0" borderId="0" xfId="2" applyNumberFormat="1" applyFont="1"/>
    <xf numFmtId="0" fontId="18" fillId="8" borderId="82" xfId="0" applyFont="1" applyFill="1" applyBorder="1" applyAlignment="1">
      <alignment horizontal="center" vertical="center" wrapText="1"/>
    </xf>
    <xf numFmtId="14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0" fontId="34" fillId="0" borderId="0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4" fontId="34" fillId="0" borderId="0" xfId="0" applyNumberFormat="1" applyFont="1" applyFill="1" applyBorder="1" applyAlignment="1">
      <alignment horizontal="right" vertical="center"/>
    </xf>
    <xf numFmtId="164" fontId="34" fillId="0" borderId="0" xfId="0" applyNumberFormat="1" applyFont="1" applyFill="1" applyBorder="1" applyAlignment="1">
      <alignment horizontal="center" vertical="center"/>
    </xf>
    <xf numFmtId="10" fontId="34" fillId="0" borderId="11" xfId="2" applyNumberFormat="1" applyFont="1" applyFill="1" applyBorder="1" applyAlignment="1">
      <alignment vertical="center"/>
    </xf>
    <xf numFmtId="10" fontId="18" fillId="0" borderId="1" xfId="0" applyNumberFormat="1" applyFont="1" applyBorder="1"/>
    <xf numFmtId="0" fontId="18" fillId="0" borderId="20" xfId="0" applyFont="1" applyFill="1" applyBorder="1"/>
    <xf numFmtId="9" fontId="18" fillId="0" borderId="14" xfId="0" applyNumberFormat="1" applyFont="1" applyBorder="1"/>
    <xf numFmtId="10" fontId="18" fillId="0" borderId="14" xfId="0" applyNumberFormat="1" applyFont="1" applyBorder="1"/>
    <xf numFmtId="10" fontId="18" fillId="0" borderId="1" xfId="2" applyNumberFormat="1" applyFont="1" applyBorder="1"/>
    <xf numFmtId="1" fontId="8" fillId="0" borderId="15" xfId="0" applyNumberFormat="1" applyFont="1" applyBorder="1" applyAlignment="1">
      <alignment horizontal="center" vertical="center"/>
    </xf>
    <xf numFmtId="10" fontId="0" fillId="0" borderId="21" xfId="0" applyNumberFormat="1" applyBorder="1"/>
    <xf numFmtId="2" fontId="8" fillId="0" borderId="58" xfId="0" applyNumberFormat="1" applyFont="1" applyBorder="1" applyAlignment="1">
      <alignment horizontal="left"/>
    </xf>
    <xf numFmtId="2" fontId="8" fillId="0" borderId="6" xfId="0" applyNumberFormat="1" applyFont="1" applyBorder="1" applyAlignment="1">
      <alignment horizontal="left"/>
    </xf>
    <xf numFmtId="2" fontId="8" fillId="0" borderId="59" xfId="0" applyNumberFormat="1" applyFont="1" applyBorder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2" fontId="8" fillId="0" borderId="58" xfId="0" applyNumberFormat="1" applyFont="1" applyBorder="1" applyAlignment="1">
      <alignment horizontal="left" wrapText="1"/>
    </xf>
    <xf numFmtId="2" fontId="8" fillId="0" borderId="6" xfId="0" applyNumberFormat="1" applyFont="1" applyBorder="1" applyAlignment="1">
      <alignment horizontal="left" wrapText="1"/>
    </xf>
    <xf numFmtId="2" fontId="8" fillId="0" borderId="59" xfId="0" applyNumberFormat="1" applyFont="1" applyBorder="1" applyAlignment="1">
      <alignment horizontal="left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3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" fontId="8" fillId="0" borderId="77" xfId="0" applyNumberFormat="1" applyFont="1" applyBorder="1" applyAlignment="1">
      <alignment horizontal="center" vertical="center"/>
    </xf>
    <xf numFmtId="1" fontId="8" fillId="0" borderId="78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34" fillId="8" borderId="1" xfId="0" applyFont="1" applyFill="1" applyBorder="1" applyAlignment="1">
      <alignment horizontal="center" vertical="center" wrapText="1"/>
    </xf>
    <xf numFmtId="10" fontId="18" fillId="0" borderId="21" xfId="0" applyNumberFormat="1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164" fontId="18" fillId="0" borderId="21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10" fontId="18" fillId="4" borderId="30" xfId="0" applyNumberFormat="1" applyFont="1" applyFill="1" applyBorder="1" applyAlignment="1">
      <alignment horizontal="center" vertical="center" wrapText="1"/>
    </xf>
    <xf numFmtId="10" fontId="18" fillId="4" borderId="40" xfId="0" applyNumberFormat="1" applyFont="1" applyFill="1" applyBorder="1" applyAlignment="1">
      <alignment horizontal="center" vertical="center" wrapText="1"/>
    </xf>
    <xf numFmtId="0" fontId="18" fillId="8" borderId="76" xfId="0" applyFont="1" applyFill="1" applyBorder="1" applyAlignment="1">
      <alignment horizontal="center" vertical="center" wrapText="1"/>
    </xf>
    <xf numFmtId="0" fontId="18" fillId="8" borderId="82" xfId="0" applyFont="1" applyFill="1" applyBorder="1" applyAlignment="1">
      <alignment horizontal="center" vertical="center" wrapText="1"/>
    </xf>
    <xf numFmtId="0" fontId="18" fillId="8" borderId="28" xfId="0" applyFont="1" applyFill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0" fontId="18" fillId="8" borderId="74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75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34" fillId="8" borderId="36" xfId="0" applyFont="1" applyFill="1" applyBorder="1" applyAlignment="1">
      <alignment horizontal="center" vertical="center" wrapText="1"/>
    </xf>
    <xf numFmtId="0" fontId="34" fillId="8" borderId="82" xfId="0" applyFont="1" applyFill="1" applyBorder="1" applyAlignment="1">
      <alignment horizontal="center" vertical="center" wrapText="1"/>
    </xf>
    <xf numFmtId="0" fontId="34" fillId="8" borderId="32" xfId="0" applyFont="1" applyFill="1" applyBorder="1" applyAlignment="1">
      <alignment horizontal="center" vertical="center" wrapText="1"/>
    </xf>
    <xf numFmtId="0" fontId="34" fillId="8" borderId="33" xfId="0" applyFont="1" applyFill="1" applyBorder="1" applyAlignment="1">
      <alignment horizontal="center" vertical="center" wrapText="1"/>
    </xf>
    <xf numFmtId="0" fontId="34" fillId="8" borderId="34" xfId="0" applyFont="1" applyFill="1" applyBorder="1" applyAlignment="1">
      <alignment horizontal="center" vertical="center" wrapText="1"/>
    </xf>
    <xf numFmtId="0" fontId="34" fillId="8" borderId="35" xfId="0" applyFont="1" applyFill="1" applyBorder="1" applyAlignment="1">
      <alignment horizontal="center" vertical="center" wrapText="1"/>
    </xf>
    <xf numFmtId="0" fontId="34" fillId="8" borderId="47" xfId="0" applyFont="1" applyFill="1" applyBorder="1" applyAlignment="1">
      <alignment horizontal="center"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8" borderId="42" xfId="0" applyFont="1" applyFill="1" applyBorder="1" applyAlignment="1">
      <alignment horizontal="center" vertical="center" wrapText="1"/>
    </xf>
    <xf numFmtId="0" fontId="34" fillId="8" borderId="50" xfId="0" applyFont="1" applyFill="1" applyBorder="1" applyAlignment="1">
      <alignment horizontal="center" vertical="center" wrapText="1"/>
    </xf>
    <xf numFmtId="0" fontId="34" fillId="8" borderId="49" xfId="0" applyFont="1" applyFill="1" applyBorder="1" applyAlignment="1">
      <alignment horizontal="center" vertical="center" wrapText="1"/>
    </xf>
    <xf numFmtId="0" fontId="34" fillId="8" borderId="41" xfId="0" applyFont="1" applyFill="1" applyBorder="1" applyAlignment="1">
      <alignment horizontal="center" vertical="center" wrapText="1"/>
    </xf>
    <xf numFmtId="0" fontId="34" fillId="8" borderId="43" xfId="0" applyFont="1" applyFill="1" applyBorder="1" applyAlignment="1">
      <alignment horizontal="center" vertical="center" wrapText="1"/>
    </xf>
    <xf numFmtId="0" fontId="34" fillId="8" borderId="45" xfId="0" applyFont="1" applyFill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4" fillId="10" borderId="43" xfId="0" applyFont="1" applyFill="1" applyBorder="1" applyAlignment="1">
      <alignment horizontal="center" vertical="center" wrapText="1"/>
    </xf>
    <xf numFmtId="0" fontId="34" fillId="10" borderId="44" xfId="0" applyFont="1" applyFill="1" applyBorder="1" applyAlignment="1">
      <alignment horizontal="center" vertical="center" wrapText="1"/>
    </xf>
    <xf numFmtId="0" fontId="34" fillId="10" borderId="45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wrapText="1"/>
    </xf>
    <xf numFmtId="0" fontId="34" fillId="11" borderId="43" xfId="0" applyFont="1" applyFill="1" applyBorder="1" applyAlignment="1">
      <alignment horizontal="center" vertical="center" wrapText="1"/>
    </xf>
    <xf numFmtId="0" fontId="34" fillId="11" borderId="44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70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10" fontId="18" fillId="4" borderId="25" xfId="0" applyNumberFormat="1" applyFont="1" applyFill="1" applyBorder="1" applyAlignment="1">
      <alignment horizontal="center" vertical="center" wrapText="1"/>
    </xf>
    <xf numFmtId="10" fontId="18" fillId="4" borderId="38" xfId="0" applyNumberFormat="1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70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71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5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24" fillId="0" borderId="40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2" fillId="8" borderId="36" xfId="0" applyFont="1" applyFill="1" applyBorder="1" applyAlignment="1">
      <alignment horizontal="center" vertical="center" wrapText="1"/>
    </xf>
    <xf numFmtId="0" fontId="22" fillId="8" borderId="82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0" fillId="8" borderId="4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54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29" fillId="8" borderId="53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29" fillId="8" borderId="31" xfId="0" applyFont="1" applyFill="1" applyBorder="1" applyAlignment="1">
      <alignment horizontal="center" vertical="center"/>
    </xf>
    <xf numFmtId="0" fontId="30" fillId="8" borderId="76" xfId="0" applyFont="1" applyFill="1" applyBorder="1" applyAlignment="1">
      <alignment horizontal="center" vertical="center" wrapText="1"/>
    </xf>
    <xf numFmtId="0" fontId="30" fillId="8" borderId="82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/>
    </xf>
    <xf numFmtId="0" fontId="23" fillId="8" borderId="57" xfId="0" applyFont="1" applyFill="1" applyBorder="1" applyAlignment="1">
      <alignment horizontal="center"/>
    </xf>
    <xf numFmtId="0" fontId="23" fillId="8" borderId="55" xfId="0" applyFont="1" applyFill="1" applyBorder="1" applyAlignment="1">
      <alignment horizontal="center"/>
    </xf>
    <xf numFmtId="0" fontId="21" fillId="8" borderId="5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34" fillId="8" borderId="53" xfId="0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/>
    </xf>
    <xf numFmtId="0" fontId="34" fillId="8" borderId="31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0" fontId="18" fillId="0" borderId="3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64" fontId="18" fillId="0" borderId="3" xfId="0" applyNumberFormat="1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10" fontId="18" fillId="0" borderId="3" xfId="2" applyNumberFormat="1" applyFont="1" applyBorder="1" applyAlignment="1">
      <alignment horizontal="center"/>
    </xf>
    <xf numFmtId="10" fontId="18" fillId="0" borderId="4" xfId="2" applyNumberFormat="1" applyFont="1" applyBorder="1" applyAlignment="1">
      <alignment horizontal="center"/>
    </xf>
    <xf numFmtId="10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34" fillId="8" borderId="43" xfId="0" applyFont="1" applyFill="1" applyBorder="1" applyAlignment="1">
      <alignment horizontal="center" wrapText="1"/>
    </xf>
    <xf numFmtId="0" fontId="34" fillId="8" borderId="44" xfId="0" applyFont="1" applyFill="1" applyBorder="1" applyAlignment="1">
      <alignment horizontal="center" wrapText="1"/>
    </xf>
    <xf numFmtId="0" fontId="34" fillId="8" borderId="45" xfId="0" applyFont="1" applyFill="1" applyBorder="1" applyAlignment="1">
      <alignment horizont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9" fontId="18" fillId="0" borderId="7" xfId="0" applyNumberFormat="1" applyFont="1" applyBorder="1" applyAlignment="1">
      <alignment horizontal="center"/>
    </xf>
    <xf numFmtId="43" fontId="18" fillId="0" borderId="7" xfId="0" applyNumberFormat="1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7" fillId="3" borderId="43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0" fontId="8" fillId="0" borderId="15" xfId="2" applyNumberFormat="1" applyFont="1" applyBorder="1" applyAlignment="1">
      <alignment horizontal="center" vertical="center" wrapText="1"/>
    </xf>
    <xf numFmtId="10" fontId="8" fillId="0" borderId="14" xfId="2" applyNumberFormat="1" applyFont="1" applyBorder="1" applyAlignment="1">
      <alignment horizontal="center" vertical="center" wrapText="1"/>
    </xf>
    <xf numFmtId="10" fontId="8" fillId="0" borderId="12" xfId="2" applyNumberFormat="1" applyFont="1" applyBorder="1" applyAlignment="1">
      <alignment horizontal="center" vertical="center" wrapText="1"/>
    </xf>
    <xf numFmtId="10" fontId="8" fillId="0" borderId="13" xfId="2" applyNumberFormat="1" applyFont="1" applyBorder="1" applyAlignment="1">
      <alignment horizontal="center" vertical="center" wrapText="1"/>
    </xf>
    <xf numFmtId="10" fontId="8" fillId="0" borderId="7" xfId="2" applyNumberFormat="1" applyFont="1" applyBorder="1" applyAlignment="1">
      <alignment horizontal="center" vertical="center" wrapText="1"/>
    </xf>
    <xf numFmtId="10" fontId="8" fillId="0" borderId="9" xfId="2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0" fontId="8" fillId="0" borderId="24" xfId="2" applyNumberFormat="1" applyFont="1" applyBorder="1" applyAlignment="1">
      <alignment horizontal="center" vertical="center" wrapText="1"/>
    </xf>
    <xf numFmtId="10" fontId="8" fillId="0" borderId="10" xfId="2" applyNumberFormat="1" applyFont="1" applyBorder="1" applyAlignment="1">
      <alignment horizontal="center" vertical="center" wrapText="1"/>
    </xf>
    <xf numFmtId="10" fontId="8" fillId="0" borderId="11" xfId="2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21" fillId="8" borderId="44" xfId="0" applyFont="1" applyFill="1" applyBorder="1" applyAlignment="1">
      <alignment horizontal="center" vertical="center" wrapText="1"/>
    </xf>
    <xf numFmtId="10" fontId="8" fillId="0" borderId="3" xfId="2" applyNumberFormat="1" applyFont="1" applyBorder="1" applyAlignment="1">
      <alignment horizontal="left" vertical="center" wrapText="1"/>
    </xf>
    <xf numFmtId="10" fontId="8" fillId="0" borderId="4" xfId="2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0" fontId="8" fillId="0" borderId="3" xfId="2" applyNumberFormat="1" applyFont="1" applyBorder="1" applyAlignment="1">
      <alignment horizontal="center" vertical="center" wrapText="1"/>
    </xf>
    <xf numFmtId="10" fontId="8" fillId="0" borderId="4" xfId="2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1/IAFF%202021/IAFF%20DICIEMBRE%20%202021/DICIEMBRE%202021%20kfw%20Avance%20F&#237;sico%20Financiero%20Desempe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</sheetNames>
    <sheetDataSet>
      <sheetData sheetId="0">
        <row r="19">
          <cell r="G19">
            <v>6</v>
          </cell>
          <cell r="H19">
            <v>0</v>
          </cell>
          <cell r="K19">
            <v>24369880</v>
          </cell>
          <cell r="L19">
            <v>0</v>
          </cell>
        </row>
        <row r="20">
          <cell r="G20">
            <v>6546</v>
          </cell>
          <cell r="H20">
            <v>30.88</v>
          </cell>
          <cell r="K20">
            <v>45506015</v>
          </cell>
          <cell r="L20">
            <v>2103660.84</v>
          </cell>
        </row>
        <row r="21">
          <cell r="G21">
            <v>7</v>
          </cell>
          <cell r="H21">
            <v>0</v>
          </cell>
          <cell r="K21">
            <v>7944372</v>
          </cell>
          <cell r="L21">
            <v>0</v>
          </cell>
        </row>
        <row r="22">
          <cell r="G22">
            <v>1</v>
          </cell>
          <cell r="H22">
            <v>0</v>
          </cell>
          <cell r="K22">
            <v>0</v>
          </cell>
          <cell r="L22">
            <v>0</v>
          </cell>
        </row>
        <row r="23">
          <cell r="G23">
            <v>1</v>
          </cell>
          <cell r="K23">
            <v>219000</v>
          </cell>
          <cell r="L23">
            <v>70582.38</v>
          </cell>
        </row>
        <row r="24">
          <cell r="G24">
            <v>1</v>
          </cell>
          <cell r="H24">
            <v>0</v>
          </cell>
          <cell r="K24">
            <v>3905438</v>
          </cell>
          <cell r="L24">
            <v>3308254</v>
          </cell>
        </row>
        <row r="32">
          <cell r="H32"/>
        </row>
        <row r="34">
          <cell r="H34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59"/>
  <sheetViews>
    <sheetView showGridLines="0" view="pageBreakPreview" topLeftCell="A72" zoomScale="50" zoomScaleNormal="75" zoomScaleSheetLayoutView="50" zoomScalePageLayoutView="55" workbookViewId="0">
      <selection activeCell="H21" sqref="H21"/>
    </sheetView>
  </sheetViews>
  <sheetFormatPr baseColWidth="10" defaultRowHeight="18.75" x14ac:dyDescent="0.3"/>
  <cols>
    <col min="1" max="1" width="21.7109375" style="3" customWidth="1"/>
    <col min="2" max="2" width="15.140625" style="1" customWidth="1"/>
    <col min="3" max="3" width="25.5703125" style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3.5703125" style="14" customWidth="1"/>
    <col min="11" max="11" width="23" style="2" customWidth="1"/>
    <col min="12" max="12" width="24.1406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23" width="11.42578125" style="1"/>
    <col min="24" max="24" width="43.5703125" style="1" customWidth="1"/>
    <col min="25" max="25" width="11.42578125" style="1"/>
    <col min="26" max="26" width="17.85546875" style="1" bestFit="1" customWidth="1"/>
    <col min="27" max="16384" width="11.42578125" style="1"/>
  </cols>
  <sheetData>
    <row r="2" spans="1:17" ht="46.5" customHeight="1" x14ac:dyDescent="0.7">
      <c r="A2" s="493" t="s">
        <v>0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494" t="s">
        <v>20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</row>
    <row r="5" spans="1:17" ht="8.25" customHeight="1" x14ac:dyDescent="0.35">
      <c r="A5" s="26"/>
      <c r="B5" s="27"/>
      <c r="C5" s="27"/>
      <c r="D5" s="28"/>
      <c r="E5" s="29"/>
      <c r="F5" s="29"/>
      <c r="G5" s="29"/>
      <c r="H5" s="30"/>
      <c r="I5" s="29"/>
      <c r="J5" s="30"/>
      <c r="K5" s="29"/>
      <c r="L5" s="27"/>
      <c r="M5" s="27"/>
      <c r="N5" s="27"/>
      <c r="O5" s="27"/>
      <c r="P5" s="27"/>
    </row>
    <row r="6" spans="1:17" ht="18.75" customHeight="1" x14ac:dyDescent="0.35">
      <c r="A6" s="495" t="s">
        <v>1</v>
      </c>
      <c r="B6" s="495"/>
      <c r="C6" s="80">
        <v>2023</v>
      </c>
      <c r="D6" s="16"/>
      <c r="E6" s="497" t="s">
        <v>6</v>
      </c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23"/>
    </row>
    <row r="7" spans="1:17" ht="18.75" customHeight="1" x14ac:dyDescent="0.35">
      <c r="A7" s="58"/>
      <c r="B7" s="58" t="s">
        <v>18</v>
      </c>
      <c r="C7" s="80" t="s">
        <v>173</v>
      </c>
      <c r="D7" s="16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23"/>
    </row>
    <row r="8" spans="1:17" ht="23.25" x14ac:dyDescent="0.35">
      <c r="A8" s="495" t="s">
        <v>3</v>
      </c>
      <c r="B8" s="495"/>
      <c r="C8" s="80">
        <v>11130008</v>
      </c>
      <c r="D8" s="16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7"/>
      <c r="P8" s="497"/>
      <c r="Q8" s="23"/>
    </row>
    <row r="9" spans="1:17" ht="23.25" x14ac:dyDescent="0.35">
      <c r="A9" s="495" t="s">
        <v>2</v>
      </c>
      <c r="B9" s="495"/>
      <c r="C9" s="80" t="s">
        <v>87</v>
      </c>
      <c r="D9" s="16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23"/>
    </row>
    <row r="10" spans="1:17" s="5" customFormat="1" ht="24.75" customHeight="1" x14ac:dyDescent="0.3">
      <c r="A10" s="496" t="s">
        <v>4</v>
      </c>
      <c r="B10" s="496"/>
      <c r="C10" s="80" t="s">
        <v>95</v>
      </c>
      <c r="D10" s="9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23"/>
    </row>
    <row r="11" spans="1:17" s="5" customFormat="1" ht="21" customHeight="1" x14ac:dyDescent="0.3">
      <c r="A11" s="59"/>
      <c r="B11" s="59" t="s">
        <v>11</v>
      </c>
      <c r="C11" s="80" t="s">
        <v>96</v>
      </c>
      <c r="D11" s="9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23"/>
    </row>
    <row r="12" spans="1:17" s="5" customFormat="1" ht="21" customHeight="1" x14ac:dyDescent="0.3">
      <c r="A12" s="59"/>
      <c r="B12" s="59"/>
      <c r="C12" s="81"/>
      <c r="D12" s="9"/>
      <c r="E12" s="497"/>
      <c r="F12" s="497"/>
      <c r="G12" s="497"/>
      <c r="H12" s="497"/>
      <c r="I12" s="497"/>
      <c r="J12" s="497"/>
      <c r="K12" s="497"/>
      <c r="L12" s="497"/>
      <c r="M12" s="497"/>
      <c r="N12" s="497"/>
      <c r="O12" s="497"/>
      <c r="P12" s="497"/>
      <c r="Q12" s="23"/>
    </row>
    <row r="13" spans="1:17" s="5" customFormat="1" ht="21" customHeight="1" x14ac:dyDescent="0.3">
      <c r="A13" s="25"/>
      <c r="B13" s="25"/>
      <c r="C13" s="11"/>
      <c r="D13" s="9"/>
      <c r="E13" s="497"/>
      <c r="F13" s="497"/>
      <c r="G13" s="497"/>
      <c r="H13" s="497"/>
      <c r="I13" s="497"/>
      <c r="J13" s="497"/>
      <c r="K13" s="497"/>
      <c r="L13" s="497"/>
      <c r="M13" s="497"/>
      <c r="N13" s="497"/>
      <c r="O13" s="497"/>
      <c r="P13" s="497"/>
      <c r="Q13" s="23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494" t="s">
        <v>21</v>
      </c>
      <c r="B15" s="494"/>
      <c r="C15" s="494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</row>
    <row r="16" spans="1:17" ht="8.25" customHeight="1" x14ac:dyDescent="0.35">
      <c r="A16" s="26"/>
      <c r="B16" s="27"/>
      <c r="C16" s="27"/>
      <c r="D16" s="28"/>
      <c r="E16" s="29"/>
      <c r="F16" s="29"/>
      <c r="G16" s="29"/>
      <c r="H16" s="30"/>
      <c r="I16" s="29"/>
      <c r="J16" s="30"/>
      <c r="K16" s="29"/>
      <c r="L16" s="27"/>
      <c r="M16" s="27"/>
      <c r="N16" s="27"/>
      <c r="O16" s="27"/>
      <c r="P16" s="27"/>
    </row>
    <row r="17" spans="1:26" ht="42" x14ac:dyDescent="0.35">
      <c r="A17" s="77" t="s">
        <v>22</v>
      </c>
      <c r="B17" s="490" t="s">
        <v>19</v>
      </c>
      <c r="C17" s="498"/>
      <c r="D17" s="499"/>
      <c r="E17" s="57" t="s">
        <v>23</v>
      </c>
      <c r="F17" s="490" t="s">
        <v>24</v>
      </c>
      <c r="G17" s="485"/>
      <c r="H17" s="485"/>
      <c r="I17" s="486"/>
      <c r="J17" s="490" t="s">
        <v>25</v>
      </c>
      <c r="K17" s="485"/>
      <c r="L17" s="485"/>
      <c r="M17" s="486"/>
      <c r="N17" s="490" t="s">
        <v>26</v>
      </c>
      <c r="O17" s="485"/>
      <c r="P17" s="486"/>
    </row>
    <row r="18" spans="1:26" ht="24.75" customHeight="1" x14ac:dyDescent="0.3">
      <c r="A18" s="204" t="s">
        <v>90</v>
      </c>
      <c r="B18" s="205"/>
      <c r="C18" s="206"/>
      <c r="D18" s="207"/>
      <c r="E18" s="204"/>
      <c r="F18" s="208" t="s">
        <v>7</v>
      </c>
      <c r="G18" s="173" t="s">
        <v>8</v>
      </c>
      <c r="H18" s="173" t="s">
        <v>9</v>
      </c>
      <c r="I18" s="173" t="s">
        <v>10</v>
      </c>
      <c r="J18" s="173" t="s">
        <v>7</v>
      </c>
      <c r="K18" s="173" t="s">
        <v>8</v>
      </c>
      <c r="L18" s="173" t="s">
        <v>9</v>
      </c>
      <c r="M18" s="173" t="s">
        <v>10</v>
      </c>
      <c r="N18" s="451" t="s">
        <v>155</v>
      </c>
      <c r="O18" s="452"/>
      <c r="P18" s="453"/>
    </row>
    <row r="19" spans="1:26" ht="39.75" customHeight="1" x14ac:dyDescent="0.3">
      <c r="A19" s="515" t="s">
        <v>97</v>
      </c>
      <c r="B19" s="500" t="s">
        <v>121</v>
      </c>
      <c r="C19" s="501"/>
      <c r="D19" s="502"/>
      <c r="E19" s="238" t="s">
        <v>101</v>
      </c>
      <c r="F19" s="60">
        <f>201+204+213+86+89</f>
        <v>793</v>
      </c>
      <c r="G19" s="60">
        <f>201+204+213+86+89</f>
        <v>793</v>
      </c>
      <c r="H19" s="60">
        <v>0</v>
      </c>
      <c r="I19" s="418">
        <f>H19/G19</f>
        <v>0</v>
      </c>
      <c r="J19" s="159">
        <f>5270093+470220</f>
        <v>5740313</v>
      </c>
      <c r="K19" s="159">
        <f>SUM(Hoja1!C4:C5)</f>
        <v>5740313</v>
      </c>
      <c r="L19" s="155">
        <v>0</v>
      </c>
      <c r="M19" s="217">
        <f>L19/K19</f>
        <v>0</v>
      </c>
      <c r="N19" s="526"/>
      <c r="O19" s="527"/>
      <c r="P19" s="528"/>
      <c r="S19" s="1">
        <f>56.17/4773*100</f>
        <v>1.1768279907814791</v>
      </c>
      <c r="Z19" s="157" t="e">
        <f>#REF!-K29</f>
        <v>#REF!</v>
      </c>
    </row>
    <row r="20" spans="1:26" ht="39.75" customHeight="1" x14ac:dyDescent="0.3">
      <c r="A20" s="515"/>
      <c r="B20" s="523" t="s">
        <v>102</v>
      </c>
      <c r="C20" s="524"/>
      <c r="D20" s="525"/>
      <c r="E20" s="156" t="s">
        <v>99</v>
      </c>
      <c r="F20" s="60">
        <v>11</v>
      </c>
      <c r="G20" s="60">
        <v>11</v>
      </c>
      <c r="H20" s="60">
        <v>0</v>
      </c>
      <c r="I20" s="60">
        <f>H20/G20*100</f>
        <v>0</v>
      </c>
      <c r="J20" s="159">
        <f>7484+13257+150731+66078+362985+16576+4200+97146+498573+559345+380473</f>
        <v>2156848</v>
      </c>
      <c r="K20" s="159">
        <f>SUM(Hoja1!C15:C35)</f>
        <v>2156848</v>
      </c>
      <c r="L20" s="155">
        <v>0</v>
      </c>
      <c r="M20" s="217">
        <f>L20/K20</f>
        <v>0</v>
      </c>
      <c r="N20" s="529"/>
      <c r="O20" s="530"/>
      <c r="P20" s="531"/>
    </row>
    <row r="21" spans="1:26" ht="39.75" customHeight="1" x14ac:dyDescent="0.3">
      <c r="A21" s="515"/>
      <c r="B21" s="500" t="s">
        <v>98</v>
      </c>
      <c r="C21" s="501"/>
      <c r="D21" s="502"/>
      <c r="E21" s="156" t="s">
        <v>99</v>
      </c>
      <c r="F21" s="60">
        <v>2</v>
      </c>
      <c r="G21" s="60">
        <v>2</v>
      </c>
      <c r="H21" s="60">
        <v>0</v>
      </c>
      <c r="I21" s="60">
        <f>H21/G21*100</f>
        <v>0</v>
      </c>
      <c r="J21" s="159">
        <f>50000+17249</f>
        <v>67249</v>
      </c>
      <c r="K21" s="159">
        <f>SUM(Hoja1!C9:C10)</f>
        <v>67249</v>
      </c>
      <c r="L21" s="155">
        <v>0</v>
      </c>
      <c r="M21" s="217">
        <f>L21/K21</f>
        <v>0</v>
      </c>
      <c r="N21" s="529"/>
      <c r="O21" s="530"/>
      <c r="P21" s="531"/>
    </row>
    <row r="22" spans="1:26" ht="39.75" hidden="1" customHeight="1" x14ac:dyDescent="0.3">
      <c r="A22" s="515"/>
      <c r="B22" s="516"/>
      <c r="C22" s="517"/>
      <c r="D22" s="518"/>
      <c r="E22" s="156"/>
      <c r="F22" s="60"/>
      <c r="G22" s="60"/>
      <c r="H22" s="60"/>
      <c r="I22" s="60"/>
      <c r="J22" s="159"/>
      <c r="K22" s="159"/>
      <c r="L22" s="60"/>
      <c r="M22" s="217"/>
      <c r="N22" s="105"/>
      <c r="O22" s="105"/>
      <c r="P22" s="22"/>
    </row>
    <row r="23" spans="1:26" ht="38.25" hidden="1" customHeight="1" x14ac:dyDescent="0.3">
      <c r="A23" s="158"/>
      <c r="B23" s="519"/>
      <c r="C23" s="520"/>
      <c r="D23" s="521"/>
      <c r="E23" s="219"/>
      <c r="F23" s="164"/>
      <c r="G23" s="164"/>
      <c r="H23" s="164"/>
      <c r="I23" s="164"/>
      <c r="J23" s="220"/>
      <c r="K23" s="220"/>
      <c r="L23" s="60"/>
      <c r="M23" s="217"/>
      <c r="N23" s="105"/>
      <c r="O23" s="105"/>
      <c r="P23" s="22"/>
    </row>
    <row r="24" spans="1:26" ht="38.25" customHeight="1" x14ac:dyDescent="0.3">
      <c r="A24" s="209" t="s">
        <v>92</v>
      </c>
      <c r="B24" s="210"/>
      <c r="C24" s="211"/>
      <c r="D24" s="212"/>
      <c r="E24" s="213"/>
      <c r="F24" s="166"/>
      <c r="G24" s="166"/>
      <c r="H24" s="166"/>
      <c r="I24" s="166"/>
      <c r="J24" s="182"/>
      <c r="K24" s="182"/>
      <c r="L24" s="166"/>
      <c r="M24" s="218"/>
      <c r="N24" s="105"/>
      <c r="O24" s="105"/>
      <c r="P24" s="22"/>
    </row>
    <row r="25" spans="1:26" ht="62.25" customHeight="1" x14ac:dyDescent="0.3">
      <c r="A25" s="522" t="s">
        <v>170</v>
      </c>
      <c r="B25" s="516" t="s">
        <v>171</v>
      </c>
      <c r="C25" s="517"/>
      <c r="D25" s="518"/>
      <c r="E25" s="156" t="s">
        <v>88</v>
      </c>
      <c r="F25" s="60" t="s">
        <v>88</v>
      </c>
      <c r="G25" s="60" t="s">
        <v>88</v>
      </c>
      <c r="H25" s="60" t="s">
        <v>88</v>
      </c>
      <c r="I25" s="60" t="s">
        <v>88</v>
      </c>
      <c r="J25" s="220">
        <v>50000</v>
      </c>
      <c r="K25" s="220">
        <f>Hoja1!C42</f>
        <v>50000</v>
      </c>
      <c r="L25" s="155">
        <v>0</v>
      </c>
      <c r="M25" s="217">
        <f>L25/K25</f>
        <v>0</v>
      </c>
      <c r="N25" s="105"/>
      <c r="O25" s="105"/>
      <c r="P25" s="22"/>
    </row>
    <row r="26" spans="1:26" x14ac:dyDescent="0.3">
      <c r="A26" s="209" t="s">
        <v>123</v>
      </c>
      <c r="B26" s="214"/>
      <c r="C26" s="215"/>
      <c r="D26" s="216"/>
      <c r="E26" s="213"/>
      <c r="F26" s="213"/>
      <c r="G26" s="213"/>
      <c r="H26" s="213"/>
      <c r="I26" s="166"/>
      <c r="J26" s="182"/>
      <c r="K26" s="182"/>
      <c r="L26" s="213"/>
      <c r="M26" s="218"/>
      <c r="N26" s="17"/>
      <c r="O26" s="17"/>
      <c r="P26" s="19"/>
    </row>
    <row r="27" spans="1:26" ht="47.25" customHeight="1" x14ac:dyDescent="0.3">
      <c r="A27" s="506" t="s">
        <v>103</v>
      </c>
      <c r="B27" s="503" t="s">
        <v>104</v>
      </c>
      <c r="C27" s="504"/>
      <c r="D27" s="505"/>
      <c r="E27" s="156" t="s">
        <v>93</v>
      </c>
      <c r="F27" s="60" t="s">
        <v>88</v>
      </c>
      <c r="G27" s="60" t="s">
        <v>88</v>
      </c>
      <c r="H27" s="60" t="s">
        <v>88</v>
      </c>
      <c r="I27" s="60" t="s">
        <v>88</v>
      </c>
      <c r="J27" s="159">
        <f>50000+80000</f>
        <v>130000</v>
      </c>
      <c r="K27" s="159">
        <f>SUM(Hoja1!C39:C40)</f>
        <v>130000</v>
      </c>
      <c r="L27" s="155">
        <v>0</v>
      </c>
      <c r="M27" s="217">
        <f>L27/K27</f>
        <v>0</v>
      </c>
      <c r="N27" s="529"/>
      <c r="O27" s="530"/>
      <c r="P27" s="531"/>
    </row>
    <row r="28" spans="1:26" ht="47.25" customHeight="1" x14ac:dyDescent="0.3">
      <c r="A28" s="507"/>
      <c r="B28" s="201" t="s">
        <v>114</v>
      </c>
      <c r="C28" s="202"/>
      <c r="D28" s="203"/>
      <c r="E28" s="156" t="s">
        <v>93</v>
      </c>
      <c r="F28" s="60" t="s">
        <v>88</v>
      </c>
      <c r="G28" s="60" t="s">
        <v>88</v>
      </c>
      <c r="H28" s="60" t="s">
        <v>88</v>
      </c>
      <c r="I28" s="60" t="s">
        <v>88</v>
      </c>
      <c r="J28" s="159">
        <v>1117590</v>
      </c>
      <c r="K28" s="159">
        <f>Hoja1!C43</f>
        <v>1117590</v>
      </c>
      <c r="L28" s="155">
        <v>0</v>
      </c>
      <c r="M28" s="217">
        <f>L28/K28</f>
        <v>0</v>
      </c>
      <c r="N28" s="529"/>
      <c r="O28" s="530"/>
      <c r="P28" s="531"/>
    </row>
    <row r="29" spans="1:26" x14ac:dyDescent="0.3">
      <c r="A29" s="153"/>
      <c r="B29" s="18"/>
      <c r="C29" s="62"/>
      <c r="D29" s="61"/>
      <c r="E29" s="24"/>
      <c r="F29" s="400">
        <f>SUM(F19:F28)</f>
        <v>806</v>
      </c>
      <c r="G29" s="401">
        <f>SUM(G19:G28)</f>
        <v>806</v>
      </c>
      <c r="H29" s="401">
        <f>SUM(H19:H28)</f>
        <v>0</v>
      </c>
      <c r="I29" s="418">
        <f>H29/G29</f>
        <v>0</v>
      </c>
      <c r="J29" s="160">
        <f>SUM(J19:J28)</f>
        <v>9262000</v>
      </c>
      <c r="K29" s="160">
        <f>SUM(K19:K28)</f>
        <v>9262000</v>
      </c>
      <c r="L29" s="221">
        <f>SUM(L19:L28)</f>
        <v>0</v>
      </c>
      <c r="M29" s="217">
        <f>L29/K29</f>
        <v>0</v>
      </c>
      <c r="N29" s="62"/>
      <c r="O29" s="62"/>
      <c r="P29" s="61"/>
    </row>
    <row r="30" spans="1:26" s="5" customFormat="1" ht="7.5" customHeight="1" x14ac:dyDescent="0.35">
      <c r="A30" s="31"/>
      <c r="B30" s="32"/>
      <c r="C30" s="32"/>
      <c r="D30" s="33"/>
      <c r="E30" s="34"/>
      <c r="F30" s="34"/>
      <c r="G30" s="34"/>
      <c r="H30" s="35"/>
      <c r="I30" s="34"/>
      <c r="J30" s="35"/>
      <c r="K30" s="36"/>
      <c r="L30" s="37"/>
      <c r="M30" s="154"/>
      <c r="N30" s="37"/>
      <c r="O30" s="37"/>
      <c r="P30" s="37"/>
    </row>
    <row r="31" spans="1:26" ht="21" x14ac:dyDescent="0.35">
      <c r="A31" s="494" t="s">
        <v>27</v>
      </c>
      <c r="B31" s="494"/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</row>
    <row r="32" spans="1:26" ht="8.25" customHeight="1" x14ac:dyDescent="0.35">
      <c r="A32" s="26"/>
      <c r="B32" s="27"/>
      <c r="C32" s="27"/>
      <c r="D32" s="28"/>
      <c r="E32" s="29"/>
      <c r="F32" s="29"/>
      <c r="G32" s="29"/>
      <c r="H32" s="30"/>
      <c r="I32" s="29"/>
      <c r="J32" s="30"/>
      <c r="K32" s="29"/>
      <c r="L32" s="27"/>
      <c r="M32" s="27"/>
      <c r="N32" s="27"/>
      <c r="O32" s="27"/>
      <c r="P32" s="27"/>
    </row>
    <row r="33" spans="1:24" ht="29.25" customHeight="1" x14ac:dyDescent="0.35">
      <c r="A33" s="78"/>
      <c r="B33" s="79"/>
      <c r="C33" s="79"/>
      <c r="D33" s="79"/>
      <c r="E33" s="79"/>
      <c r="F33" s="79"/>
      <c r="G33" s="79"/>
      <c r="H33" s="79"/>
      <c r="I33" s="536" t="s">
        <v>17</v>
      </c>
      <c r="J33" s="537"/>
      <c r="K33" s="537"/>
      <c r="L33" s="537"/>
      <c r="M33" s="537"/>
      <c r="N33" s="537"/>
      <c r="O33" s="537"/>
      <c r="P33" s="538"/>
      <c r="X33" s="421">
        <f>8822105.03/12927590</f>
        <v>0.6824245686937781</v>
      </c>
    </row>
    <row r="34" spans="1:24" ht="60" customHeight="1" x14ac:dyDescent="0.3">
      <c r="A34" s="443" t="s">
        <v>28</v>
      </c>
      <c r="B34" s="443"/>
      <c r="C34" s="443" t="s">
        <v>29</v>
      </c>
      <c r="D34" s="443"/>
      <c r="E34" s="443"/>
      <c r="F34" s="443"/>
      <c r="G34" s="443" t="s">
        <v>49</v>
      </c>
      <c r="H34" s="443"/>
      <c r="I34" s="443" t="s">
        <v>50</v>
      </c>
      <c r="J34" s="443"/>
      <c r="K34" s="443" t="s">
        <v>51</v>
      </c>
      <c r="L34" s="443" t="s">
        <v>52</v>
      </c>
      <c r="M34" s="443" t="s">
        <v>53</v>
      </c>
      <c r="N34" s="443"/>
      <c r="O34" s="443"/>
      <c r="P34" s="443" t="s">
        <v>54</v>
      </c>
    </row>
    <row r="35" spans="1:24" ht="46.5" customHeight="1" thickBot="1" x14ac:dyDescent="0.35">
      <c r="A35" s="443"/>
      <c r="B35" s="443"/>
      <c r="C35" s="443"/>
      <c r="D35" s="443"/>
      <c r="E35" s="443"/>
      <c r="F35" s="443"/>
      <c r="G35" s="443"/>
      <c r="H35" s="443"/>
      <c r="I35" s="443"/>
      <c r="J35" s="443"/>
      <c r="K35" s="461"/>
      <c r="L35" s="461"/>
      <c r="M35" s="443"/>
      <c r="N35" s="443"/>
      <c r="O35" s="443"/>
      <c r="P35" s="443"/>
    </row>
    <row r="36" spans="1:24" ht="46.5" customHeight="1" thickTop="1" thickBot="1" x14ac:dyDescent="0.4">
      <c r="A36" s="447" t="s">
        <v>97</v>
      </c>
      <c r="B36" s="448"/>
      <c r="C36" s="444" t="s">
        <v>100</v>
      </c>
      <c r="D36" s="445"/>
      <c r="E36" s="445"/>
      <c r="F36" s="446"/>
      <c r="G36" s="462">
        <f>G19</f>
        <v>793</v>
      </c>
      <c r="H36" s="464"/>
      <c r="I36" s="534">
        <f>G36</f>
        <v>793</v>
      </c>
      <c r="J36" s="535"/>
      <c r="K36" s="438">
        <f>I36</f>
        <v>793</v>
      </c>
      <c r="L36" s="223">
        <f>H19</f>
        <v>0</v>
      </c>
      <c r="M36" s="462" t="s">
        <v>94</v>
      </c>
      <c r="N36" s="463"/>
      <c r="O36" s="464"/>
      <c r="P36" s="112"/>
    </row>
    <row r="37" spans="1:24" ht="45" customHeight="1" thickTop="1" thickBot="1" x14ac:dyDescent="0.4">
      <c r="A37" s="449"/>
      <c r="B37" s="450"/>
      <c r="C37" s="444" t="s">
        <v>102</v>
      </c>
      <c r="D37" s="445"/>
      <c r="E37" s="445"/>
      <c r="F37" s="446"/>
      <c r="G37" s="532">
        <f>G20</f>
        <v>11</v>
      </c>
      <c r="H37" s="533"/>
      <c r="I37" s="534">
        <f>G37</f>
        <v>11</v>
      </c>
      <c r="J37" s="535"/>
      <c r="K37" s="438">
        <f>I37</f>
        <v>11</v>
      </c>
      <c r="L37" s="224">
        <f>H20</f>
        <v>0</v>
      </c>
      <c r="M37" s="465" t="s">
        <v>94</v>
      </c>
      <c r="N37" s="466"/>
      <c r="O37" s="467"/>
      <c r="P37" s="113"/>
    </row>
    <row r="38" spans="1:24" ht="57" customHeight="1" thickTop="1" thickBot="1" x14ac:dyDescent="0.4">
      <c r="A38" s="449"/>
      <c r="B38" s="450"/>
      <c r="C38" s="444" t="s">
        <v>98</v>
      </c>
      <c r="D38" s="445"/>
      <c r="E38" s="445"/>
      <c r="F38" s="446"/>
      <c r="G38" s="465">
        <f>G21</f>
        <v>2</v>
      </c>
      <c r="H38" s="467"/>
      <c r="I38" s="534">
        <f>G38</f>
        <v>2</v>
      </c>
      <c r="J38" s="535"/>
      <c r="K38" s="438">
        <f>I38</f>
        <v>2</v>
      </c>
      <c r="L38" s="224">
        <f>H21</f>
        <v>0</v>
      </c>
      <c r="M38" s="465" t="s">
        <v>94</v>
      </c>
      <c r="N38" s="466"/>
      <c r="O38" s="467"/>
      <c r="P38" s="113"/>
    </row>
    <row r="39" spans="1:24" ht="36" hidden="1" customHeight="1" thickTop="1" thickBot="1" x14ac:dyDescent="0.4">
      <c r="A39" s="411"/>
      <c r="B39" s="412"/>
      <c r="C39" s="440"/>
      <c r="D39" s="441"/>
      <c r="E39" s="441"/>
      <c r="F39" s="442"/>
      <c r="G39" s="225"/>
      <c r="H39" s="226"/>
      <c r="I39" s="227"/>
      <c r="J39" s="228"/>
      <c r="K39" s="224"/>
      <c r="L39" s="222"/>
      <c r="M39" s="108"/>
      <c r="N39" s="106"/>
      <c r="O39" s="107"/>
      <c r="P39" s="113"/>
    </row>
    <row r="40" spans="1:24" ht="36" customHeight="1" thickTop="1" x14ac:dyDescent="0.35">
      <c r="A40" s="118"/>
      <c r="B40" s="121"/>
      <c r="C40" s="118"/>
      <c r="D40" s="119"/>
      <c r="E40" s="120"/>
      <c r="F40" s="116"/>
      <c r="G40" s="468">
        <f>SUM(G36:H39)</f>
        <v>806</v>
      </c>
      <c r="H40" s="469"/>
      <c r="I40" s="468">
        <f>SUM(I36:J39)</f>
        <v>806</v>
      </c>
      <c r="J40" s="469"/>
      <c r="K40" s="399">
        <f>SUM(K36:K39)</f>
        <v>806</v>
      </c>
      <c r="L40" s="402">
        <f>SUM(L36:L39)</f>
        <v>0</v>
      </c>
      <c r="M40" s="109"/>
      <c r="N40" s="110"/>
      <c r="O40" s="111"/>
      <c r="P40" s="114"/>
    </row>
    <row r="41" spans="1:24" ht="36" customHeight="1" x14ac:dyDescent="0.35">
      <c r="A41" s="508"/>
      <c r="B41" s="508"/>
      <c r="C41" s="508"/>
      <c r="D41" s="117"/>
      <c r="E41" s="103"/>
      <c r="F41" s="460"/>
      <c r="G41" s="460"/>
      <c r="H41" s="48"/>
      <c r="I41" s="103"/>
      <c r="J41" s="48"/>
      <c r="K41" s="115"/>
      <c r="L41" s="460"/>
      <c r="M41" s="460"/>
      <c r="N41" s="460"/>
      <c r="O41" s="39"/>
      <c r="P41" s="39"/>
    </row>
    <row r="42" spans="1:24" ht="13.5" customHeight="1" x14ac:dyDescent="0.35">
      <c r="A42" s="70"/>
      <c r="B42" s="71"/>
      <c r="C42" s="71"/>
      <c r="D42" s="72"/>
      <c r="E42" s="73"/>
      <c r="F42" s="73"/>
      <c r="G42" s="73"/>
      <c r="H42" s="74"/>
      <c r="I42" s="73"/>
      <c r="J42" s="74"/>
      <c r="K42" s="75"/>
      <c r="L42" s="76"/>
      <c r="M42" s="76"/>
      <c r="N42" s="76"/>
      <c r="O42" s="76"/>
      <c r="P42" s="76"/>
    </row>
    <row r="43" spans="1:24" ht="25.5" customHeight="1" x14ac:dyDescent="0.35">
      <c r="A43" s="473" t="s">
        <v>30</v>
      </c>
      <c r="B43" s="474"/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5"/>
    </row>
    <row r="44" spans="1:24" ht="12.75" customHeight="1" x14ac:dyDescent="0.35">
      <c r="A44" s="63"/>
      <c r="B44" s="64"/>
      <c r="C44" s="64"/>
      <c r="D44" s="65"/>
      <c r="E44" s="66"/>
      <c r="F44" s="66"/>
      <c r="G44" s="66"/>
      <c r="H44" s="67"/>
      <c r="I44" s="29"/>
      <c r="J44" s="30"/>
      <c r="K44" s="29"/>
      <c r="L44" s="27"/>
      <c r="M44" s="27"/>
      <c r="N44" s="27"/>
      <c r="O44" s="27"/>
      <c r="P44" s="27"/>
    </row>
    <row r="45" spans="1:24" ht="21" customHeight="1" x14ac:dyDescent="0.35">
      <c r="A45" s="38" t="s">
        <v>5</v>
      </c>
      <c r="B45" s="39"/>
      <c r="C45" s="39"/>
      <c r="D45" s="40"/>
      <c r="E45" s="41"/>
      <c r="F45" s="41"/>
      <c r="G45" s="41"/>
      <c r="H45" s="42"/>
      <c r="I45" s="476" t="s">
        <v>33</v>
      </c>
      <c r="J45" s="477"/>
      <c r="K45" s="477"/>
      <c r="L45" s="477"/>
      <c r="M45" s="477"/>
      <c r="N45" s="477"/>
      <c r="O45" s="477"/>
      <c r="P45" s="478"/>
    </row>
    <row r="46" spans="1:24" ht="31.5" customHeight="1" x14ac:dyDescent="0.35">
      <c r="A46" s="488" t="s">
        <v>31</v>
      </c>
      <c r="B46" s="485"/>
      <c r="C46" s="485"/>
      <c r="D46" s="485"/>
      <c r="E46" s="486"/>
      <c r="F46" s="45"/>
      <c r="G46" s="45"/>
      <c r="H46" s="46"/>
      <c r="I46" s="47"/>
      <c r="J46" s="48"/>
      <c r="K46" s="41"/>
      <c r="L46" s="39"/>
      <c r="M46" s="39"/>
      <c r="N46" s="39"/>
      <c r="O46" s="39"/>
      <c r="P46" s="49"/>
    </row>
    <row r="47" spans="1:24" ht="56.25" customHeight="1" x14ac:dyDescent="0.35">
      <c r="A47" s="483" t="s">
        <v>165</v>
      </c>
      <c r="B47" s="483"/>
      <c r="C47" s="483"/>
      <c r="D47" s="483" t="s">
        <v>166</v>
      </c>
      <c r="E47" s="483"/>
      <c r="F47" s="41"/>
      <c r="G47" s="41"/>
      <c r="H47" s="42"/>
      <c r="I47" s="47"/>
      <c r="J47" s="48"/>
      <c r="K47" s="41"/>
      <c r="L47" s="39"/>
      <c r="M47" s="39"/>
      <c r="N47" s="39"/>
      <c r="O47" s="39"/>
      <c r="P47" s="49"/>
    </row>
    <row r="48" spans="1:24" ht="45" customHeight="1" x14ac:dyDescent="0.35">
      <c r="A48" s="484">
        <v>0</v>
      </c>
      <c r="B48" s="485"/>
      <c r="C48" s="486"/>
      <c r="D48" s="484">
        <v>0</v>
      </c>
      <c r="E48" s="487"/>
      <c r="F48" s="509" t="s">
        <v>12</v>
      </c>
      <c r="G48" s="510"/>
      <c r="H48" s="414">
        <f>A52-A48</f>
        <v>0</v>
      </c>
      <c r="I48" s="54"/>
      <c r="J48" s="55"/>
      <c r="K48" s="52"/>
      <c r="L48" s="51"/>
      <c r="M48" s="51"/>
      <c r="N48" s="51"/>
      <c r="O48" s="51"/>
      <c r="P48" s="56"/>
    </row>
    <row r="49" spans="1:24" ht="18.75" customHeight="1" x14ac:dyDescent="0.35">
      <c r="A49" s="43"/>
      <c r="B49" s="44"/>
      <c r="C49" s="44"/>
      <c r="D49" s="50"/>
      <c r="E49" s="50"/>
      <c r="F49" s="511" t="s">
        <v>13</v>
      </c>
      <c r="G49" s="512"/>
      <c r="H49" s="387"/>
      <c r="I49" s="479" t="s">
        <v>34</v>
      </c>
      <c r="J49" s="477"/>
      <c r="K49" s="477"/>
      <c r="L49" s="477"/>
      <c r="M49" s="477"/>
      <c r="N49" s="477"/>
      <c r="O49" s="477"/>
      <c r="P49" s="478"/>
    </row>
    <row r="50" spans="1:24" ht="33" customHeight="1" x14ac:dyDescent="0.3">
      <c r="A50" s="489" t="s">
        <v>32</v>
      </c>
      <c r="B50" s="489"/>
      <c r="C50" s="489"/>
      <c r="D50" s="489"/>
      <c r="E50" s="490"/>
      <c r="F50" s="513"/>
      <c r="G50" s="514"/>
      <c r="H50" s="388">
        <f>D52-D48</f>
        <v>0</v>
      </c>
      <c r="I50" s="454"/>
      <c r="J50" s="455"/>
      <c r="K50" s="455"/>
      <c r="L50" s="455"/>
      <c r="M50" s="455"/>
      <c r="N50" s="455"/>
      <c r="O50" s="455"/>
      <c r="P50" s="456"/>
    </row>
    <row r="51" spans="1:24" ht="56.25" customHeight="1" x14ac:dyDescent="0.35">
      <c r="A51" s="480" t="s">
        <v>165</v>
      </c>
      <c r="B51" s="481"/>
      <c r="C51" s="482"/>
      <c r="D51" s="483" t="s">
        <v>166</v>
      </c>
      <c r="E51" s="483"/>
      <c r="F51" s="41"/>
      <c r="G51" s="41"/>
      <c r="H51" s="42"/>
      <c r="I51" s="454"/>
      <c r="J51" s="455"/>
      <c r="K51" s="455"/>
      <c r="L51" s="455"/>
      <c r="M51" s="455"/>
      <c r="N51" s="455"/>
      <c r="O51" s="455"/>
      <c r="P51" s="456"/>
    </row>
    <row r="52" spans="1:24" ht="56.25" customHeight="1" x14ac:dyDescent="0.35">
      <c r="A52" s="484">
        <v>0</v>
      </c>
      <c r="B52" s="492"/>
      <c r="C52" s="487"/>
      <c r="D52" s="484">
        <f>M29</f>
        <v>0</v>
      </c>
      <c r="E52" s="487"/>
      <c r="F52" s="52"/>
      <c r="G52" s="52"/>
      <c r="H52" s="53"/>
      <c r="I52" s="457"/>
      <c r="J52" s="458"/>
      <c r="K52" s="458"/>
      <c r="L52" s="458"/>
      <c r="M52" s="458"/>
      <c r="N52" s="458"/>
      <c r="O52" s="458"/>
      <c r="P52" s="459"/>
    </row>
    <row r="53" spans="1:24" ht="56.25" customHeight="1" x14ac:dyDescent="0.35">
      <c r="A53" s="69" t="s">
        <v>16</v>
      </c>
      <c r="B53" s="39"/>
      <c r="C53" s="39"/>
      <c r="D53" s="40"/>
      <c r="E53" s="103"/>
      <c r="F53" s="103"/>
      <c r="G53" s="103"/>
      <c r="H53" s="48"/>
      <c r="I53" s="103"/>
      <c r="J53" s="48"/>
      <c r="K53" s="103"/>
      <c r="L53" s="39"/>
      <c r="M53" s="39"/>
      <c r="N53" s="39"/>
      <c r="O53" s="39"/>
      <c r="P53" s="39"/>
    </row>
    <row r="54" spans="1:24" ht="56.25" customHeight="1" x14ac:dyDescent="0.35">
      <c r="A54" s="489" t="s">
        <v>61</v>
      </c>
      <c r="B54" s="489"/>
      <c r="C54" s="489"/>
      <c r="D54" s="489"/>
      <c r="E54" s="489"/>
      <c r="F54" s="489"/>
      <c r="G54" s="103"/>
      <c r="H54" s="48"/>
      <c r="I54" s="103"/>
      <c r="J54" s="48"/>
      <c r="K54" s="103"/>
      <c r="L54" s="39"/>
      <c r="M54" s="39"/>
      <c r="N54" s="39"/>
      <c r="O54" s="39"/>
      <c r="P54" s="39"/>
      <c r="X54" s="1">
        <v>21000000</v>
      </c>
    </row>
    <row r="55" spans="1:24" ht="56.25" customHeight="1" x14ac:dyDescent="0.35">
      <c r="A55" s="480" t="s">
        <v>163</v>
      </c>
      <c r="B55" s="481"/>
      <c r="C55" s="482"/>
      <c r="D55" s="483" t="s">
        <v>164</v>
      </c>
      <c r="E55" s="483"/>
      <c r="F55" s="483"/>
      <c r="G55" s="103"/>
      <c r="H55" s="48"/>
      <c r="I55" s="103"/>
      <c r="J55" s="48"/>
      <c r="K55" s="103"/>
      <c r="L55" s="39"/>
      <c r="M55" s="39"/>
      <c r="N55" s="39"/>
      <c r="O55" s="39"/>
      <c r="P55" s="39"/>
      <c r="X55" s="1">
        <f>X54*8.679455</f>
        <v>182268555.00000003</v>
      </c>
    </row>
    <row r="56" spans="1:24" ht="56.25" customHeight="1" x14ac:dyDescent="0.35">
      <c r="A56" s="484">
        <f>D56/X55</f>
        <v>0.3340763755986324</v>
      </c>
      <c r="B56" s="492"/>
      <c r="C56" s="487"/>
      <c r="D56" s="491">
        <f>'IAFF (2)'!G94</f>
        <v>60891618.240000002</v>
      </c>
      <c r="E56" s="492"/>
      <c r="F56" s="487"/>
      <c r="G56" s="103"/>
      <c r="H56" s="48"/>
      <c r="I56" s="103"/>
      <c r="J56" s="48"/>
      <c r="K56" s="103"/>
      <c r="L56" s="39"/>
      <c r="M56" s="39"/>
      <c r="N56" s="39"/>
      <c r="O56" s="39"/>
      <c r="P56" s="39"/>
      <c r="X56" s="417">
        <f>'IAFF (2)'!G94</f>
        <v>60891618.240000002</v>
      </c>
    </row>
    <row r="57" spans="1:24" ht="56.25" customHeight="1" x14ac:dyDescent="0.3">
      <c r="A57" s="1"/>
    </row>
    <row r="58" spans="1:24" ht="56.25" customHeight="1" x14ac:dyDescent="0.3">
      <c r="B58" s="68"/>
      <c r="C58" s="20"/>
      <c r="D58" s="20"/>
      <c r="E58" s="20"/>
      <c r="F58" s="21"/>
      <c r="G58" s="1"/>
      <c r="H58" s="1"/>
      <c r="I58" s="1"/>
      <c r="J58" s="68"/>
      <c r="K58" s="20"/>
      <c r="L58" s="20"/>
      <c r="M58" s="20"/>
      <c r="N58" s="20"/>
      <c r="O58" s="21"/>
    </row>
    <row r="59" spans="1:24" ht="56.25" customHeight="1" x14ac:dyDescent="0.3">
      <c r="B59" s="470" t="s">
        <v>14</v>
      </c>
      <c r="C59" s="471"/>
      <c r="D59" s="471"/>
      <c r="E59" s="471"/>
      <c r="F59" s="472"/>
      <c r="J59" s="470" t="s">
        <v>15</v>
      </c>
      <c r="K59" s="471"/>
      <c r="L59" s="471"/>
      <c r="M59" s="471"/>
      <c r="N59" s="471"/>
      <c r="O59" s="472"/>
    </row>
  </sheetData>
  <mergeCells count="80">
    <mergeCell ref="G40:H40"/>
    <mergeCell ref="N19:P19"/>
    <mergeCell ref="N20:P20"/>
    <mergeCell ref="N21:P21"/>
    <mergeCell ref="N27:P27"/>
    <mergeCell ref="N28:P28"/>
    <mergeCell ref="G36:H36"/>
    <mergeCell ref="G37:H37"/>
    <mergeCell ref="G38:H38"/>
    <mergeCell ref="I36:J36"/>
    <mergeCell ref="I37:J37"/>
    <mergeCell ref="I38:J38"/>
    <mergeCell ref="I33:P33"/>
    <mergeCell ref="K34:K35"/>
    <mergeCell ref="P34:P35"/>
    <mergeCell ref="I34:J35"/>
    <mergeCell ref="A19:A22"/>
    <mergeCell ref="B25:D25"/>
    <mergeCell ref="B22:D22"/>
    <mergeCell ref="B23:D23"/>
    <mergeCell ref="A25"/>
    <mergeCell ref="B20:D20"/>
    <mergeCell ref="B19:D19"/>
    <mergeCell ref="A55:C55"/>
    <mergeCell ref="D55:F55"/>
    <mergeCell ref="A54:F54"/>
    <mergeCell ref="A41:C41"/>
    <mergeCell ref="F48:G48"/>
    <mergeCell ref="F49:G50"/>
    <mergeCell ref="F41:G41"/>
    <mergeCell ref="D52:E52"/>
    <mergeCell ref="A2:P2"/>
    <mergeCell ref="A15:P15"/>
    <mergeCell ref="A31:P31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B21:D21"/>
    <mergeCell ref="B27:D27"/>
    <mergeCell ref="A27:A28"/>
    <mergeCell ref="B59:F59"/>
    <mergeCell ref="J59:O59"/>
    <mergeCell ref="A43:P43"/>
    <mergeCell ref="I45:P45"/>
    <mergeCell ref="I49:P49"/>
    <mergeCell ref="A51:C51"/>
    <mergeCell ref="D51:E51"/>
    <mergeCell ref="A48:C48"/>
    <mergeCell ref="D48:E48"/>
    <mergeCell ref="A46:E46"/>
    <mergeCell ref="A50:E50"/>
    <mergeCell ref="A47:C47"/>
    <mergeCell ref="D47:E47"/>
    <mergeCell ref="D56:F56"/>
    <mergeCell ref="A56:C56"/>
    <mergeCell ref="A52:C52"/>
    <mergeCell ref="N18:P18"/>
    <mergeCell ref="I50:P52"/>
    <mergeCell ref="L41:N41"/>
    <mergeCell ref="L34:L35"/>
    <mergeCell ref="M34:O35"/>
    <mergeCell ref="M36:O36"/>
    <mergeCell ref="M37:O37"/>
    <mergeCell ref="M38:O38"/>
    <mergeCell ref="I40:J40"/>
    <mergeCell ref="C39:F39"/>
    <mergeCell ref="G34:H35"/>
    <mergeCell ref="C34:F35"/>
    <mergeCell ref="A34:B35"/>
    <mergeCell ref="C36:F36"/>
    <mergeCell ref="C37:F37"/>
    <mergeCell ref="C38:F38"/>
    <mergeCell ref="A36:B38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rowBreaks count="1" manualBreakCount="1">
    <brk id="59" max="15" man="1"/>
  </rowBreaks>
  <ignoredErrors>
    <ignoredError sqref="I2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view="pageBreakPreview" topLeftCell="A106" zoomScale="60" zoomScaleNormal="40" workbookViewId="0">
      <selection activeCell="C6" sqref="C6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6" width="24.28515625" customWidth="1"/>
    <col min="7" max="7" width="33" customWidth="1"/>
    <col min="8" max="11" width="24.28515625" customWidth="1"/>
    <col min="12" max="12" width="24.28515625" style="199" customWidth="1"/>
    <col min="13" max="13" width="32.7109375" bestFit="1" customWidth="1"/>
    <col min="14" max="14" width="29.42578125" customWidth="1"/>
    <col min="15" max="17" width="24.28515625" customWidth="1"/>
    <col min="18" max="18" width="53" bestFit="1" customWidth="1"/>
    <col min="19" max="19" width="24.28515625" style="199" customWidth="1"/>
    <col min="20" max="20" width="10" customWidth="1"/>
    <col min="21" max="21" width="10.28515625" customWidth="1"/>
    <col min="22" max="22" width="19.28515625" customWidth="1"/>
    <col min="23" max="23" width="5" customWidth="1"/>
  </cols>
  <sheetData>
    <row r="1" spans="1:23" s="1" customFormat="1" ht="46.5" customHeight="1" x14ac:dyDescent="0.9">
      <c r="A1" s="618" t="s">
        <v>45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  <c r="V1" s="618"/>
      <c r="W1" s="229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61"/>
      <c r="M2" s="6"/>
      <c r="N2" s="6"/>
      <c r="O2" s="6"/>
      <c r="P2" s="6"/>
      <c r="Q2" s="6"/>
      <c r="R2" s="6"/>
      <c r="S2" s="161"/>
      <c r="T2" s="6"/>
      <c r="U2" s="6"/>
      <c r="V2" s="6"/>
      <c r="W2" s="6"/>
    </row>
    <row r="3" spans="1:23" s="1" customFormat="1" ht="21" x14ac:dyDescent="0.35">
      <c r="A3" s="494" t="s">
        <v>43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230"/>
    </row>
    <row r="4" spans="1:23" s="1" customFormat="1" ht="26.25" x14ac:dyDescent="0.4">
      <c r="A4" s="619" t="s">
        <v>1</v>
      </c>
      <c r="B4" s="619"/>
      <c r="C4" s="80">
        <v>2023</v>
      </c>
      <c r="D4" s="16"/>
      <c r="G4" s="620" t="s">
        <v>6</v>
      </c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231"/>
    </row>
    <row r="5" spans="1:23" s="1" customFormat="1" ht="26.25" x14ac:dyDescent="0.4">
      <c r="A5" s="236"/>
      <c r="B5" s="236" t="s">
        <v>18</v>
      </c>
      <c r="C5" s="80" t="s">
        <v>173</v>
      </c>
      <c r="D5" s="16"/>
      <c r="E5" s="85"/>
      <c r="F5" s="85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231"/>
    </row>
    <row r="6" spans="1:23" s="1" customFormat="1" ht="26.25" x14ac:dyDescent="0.4">
      <c r="A6" s="619" t="s">
        <v>3</v>
      </c>
      <c r="B6" s="619"/>
      <c r="C6" s="80">
        <v>11130008</v>
      </c>
      <c r="D6" s="16"/>
      <c r="E6" s="85"/>
      <c r="F6" s="85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231"/>
    </row>
    <row r="7" spans="1:23" s="1" customFormat="1" ht="26.25" x14ac:dyDescent="0.4">
      <c r="A7" s="619" t="s">
        <v>2</v>
      </c>
      <c r="B7" s="619"/>
      <c r="C7" s="80" t="s">
        <v>87</v>
      </c>
      <c r="D7" s="16"/>
      <c r="E7" s="85"/>
      <c r="F7" s="85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231"/>
    </row>
    <row r="8" spans="1:23" s="5" customFormat="1" ht="26.25" x14ac:dyDescent="0.3">
      <c r="A8" s="621" t="s">
        <v>4</v>
      </c>
      <c r="B8" s="621"/>
      <c r="C8" s="80" t="s">
        <v>95</v>
      </c>
      <c r="D8" s="9"/>
      <c r="E8" s="85"/>
      <c r="F8" s="85"/>
      <c r="G8" s="620"/>
      <c r="H8" s="620"/>
      <c r="I8" s="620"/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231"/>
    </row>
    <row r="9" spans="1:23" s="5" customFormat="1" ht="26.25" x14ac:dyDescent="0.3">
      <c r="A9" s="237"/>
      <c r="B9" s="237" t="s">
        <v>11</v>
      </c>
      <c r="C9" s="80" t="s">
        <v>96</v>
      </c>
      <c r="D9" s="9"/>
      <c r="E9" s="85"/>
      <c r="F9" s="85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231"/>
    </row>
    <row r="10" spans="1:23" s="5" customFormat="1" ht="26.25" x14ac:dyDescent="0.4">
      <c r="A10" s="619" t="s">
        <v>38</v>
      </c>
      <c r="B10" s="619"/>
      <c r="C10" s="162">
        <v>42661</v>
      </c>
      <c r="D10" s="162"/>
      <c r="E10" s="85"/>
      <c r="F10" s="85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231"/>
    </row>
    <row r="11" spans="1:23" s="5" customFormat="1" ht="26.25" x14ac:dyDescent="0.4">
      <c r="A11" s="619" t="s">
        <v>39</v>
      </c>
      <c r="B11" s="619"/>
      <c r="C11" s="162">
        <v>44879</v>
      </c>
      <c r="D11" s="9"/>
      <c r="E11" s="85"/>
      <c r="F11" s="85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231"/>
    </row>
    <row r="13" spans="1:23" ht="21" x14ac:dyDescent="0.35">
      <c r="A13" s="494" t="s">
        <v>44</v>
      </c>
      <c r="B13" s="494"/>
      <c r="C13" s="494"/>
      <c r="D13" s="494"/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230"/>
    </row>
    <row r="14" spans="1:23" ht="21" x14ac:dyDescent="0.25">
      <c r="A14" s="622"/>
      <c r="B14" s="622"/>
      <c r="C14" s="622"/>
      <c r="D14" s="622"/>
      <c r="E14" s="622"/>
      <c r="F14" s="622"/>
      <c r="G14" s="622"/>
      <c r="H14" s="622"/>
      <c r="I14" s="622"/>
      <c r="J14" s="622"/>
      <c r="K14" s="622"/>
      <c r="L14" s="622"/>
      <c r="M14" s="622"/>
      <c r="N14" s="622"/>
      <c r="O14" s="622"/>
      <c r="P14" s="622"/>
      <c r="Q14" s="622"/>
      <c r="R14" s="622"/>
      <c r="S14" s="622"/>
      <c r="T14" s="622"/>
      <c r="U14" s="622"/>
      <c r="V14" s="622"/>
      <c r="W14" s="235"/>
    </row>
    <row r="15" spans="1:23" ht="34.5" thickBot="1" x14ac:dyDescent="0.55000000000000004">
      <c r="A15" s="101" t="s">
        <v>37</v>
      </c>
      <c r="B15" s="623">
        <v>2018</v>
      </c>
      <c r="C15" s="624"/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624"/>
      <c r="O15" s="624"/>
      <c r="P15" s="624"/>
      <c r="Q15" s="624"/>
      <c r="R15" s="624"/>
      <c r="S15" s="624"/>
      <c r="T15" s="625"/>
      <c r="U15" s="626"/>
      <c r="V15" s="84"/>
      <c r="W15" s="84"/>
    </row>
    <row r="16" spans="1:23" ht="159" customHeight="1" thickBot="1" x14ac:dyDescent="0.3">
      <c r="A16" s="627" t="s">
        <v>40</v>
      </c>
      <c r="B16" s="630" t="s">
        <v>41</v>
      </c>
      <c r="C16" s="631"/>
      <c r="D16" s="632"/>
      <c r="E16" s="632" t="s">
        <v>42</v>
      </c>
      <c r="F16" s="639" t="s">
        <v>62</v>
      </c>
      <c r="G16" s="640"/>
      <c r="H16" s="641" t="s">
        <v>78</v>
      </c>
      <c r="I16" s="642"/>
      <c r="J16" s="643" t="s">
        <v>79</v>
      </c>
      <c r="K16" s="644"/>
      <c r="L16" s="645"/>
      <c r="M16" s="646" t="s">
        <v>80</v>
      </c>
      <c r="N16" s="647"/>
      <c r="O16" s="648"/>
      <c r="P16" s="649" t="s">
        <v>81</v>
      </c>
      <c r="Q16" s="650"/>
      <c r="R16" s="651" t="s">
        <v>82</v>
      </c>
      <c r="S16" s="652"/>
      <c r="T16" s="653" t="s">
        <v>83</v>
      </c>
      <c r="U16" s="654"/>
      <c r="V16" s="655"/>
    </row>
    <row r="17" spans="1:23" ht="30" customHeight="1" x14ac:dyDescent="0.25">
      <c r="A17" s="628"/>
      <c r="B17" s="633"/>
      <c r="C17" s="634"/>
      <c r="D17" s="635"/>
      <c r="E17" s="635"/>
      <c r="F17" s="594" t="s">
        <v>47</v>
      </c>
      <c r="G17" s="596" t="s">
        <v>46</v>
      </c>
      <c r="H17" s="598" t="s">
        <v>73</v>
      </c>
      <c r="I17" s="600" t="s">
        <v>74</v>
      </c>
      <c r="J17" s="602" t="s">
        <v>48</v>
      </c>
      <c r="K17" s="604" t="s">
        <v>36</v>
      </c>
      <c r="L17" s="606" t="s">
        <v>35</v>
      </c>
      <c r="M17" s="604" t="s">
        <v>48</v>
      </c>
      <c r="N17" s="604" t="s">
        <v>36</v>
      </c>
      <c r="O17" s="609" t="s">
        <v>35</v>
      </c>
      <c r="P17" s="611" t="s">
        <v>75</v>
      </c>
      <c r="Q17" s="613" t="s">
        <v>76</v>
      </c>
      <c r="R17" s="615" t="s">
        <v>77</v>
      </c>
      <c r="S17" s="544" t="s">
        <v>76</v>
      </c>
      <c r="T17" s="656"/>
      <c r="U17" s="657"/>
      <c r="V17" s="658"/>
    </row>
    <row r="18" spans="1:23" ht="66" customHeight="1" thickBot="1" x14ac:dyDescent="0.3">
      <c r="A18" s="629"/>
      <c r="B18" s="636"/>
      <c r="C18" s="637"/>
      <c r="D18" s="638"/>
      <c r="E18" s="638"/>
      <c r="F18" s="595"/>
      <c r="G18" s="597"/>
      <c r="H18" s="599"/>
      <c r="I18" s="601"/>
      <c r="J18" s="603"/>
      <c r="K18" s="605"/>
      <c r="L18" s="607"/>
      <c r="M18" s="608"/>
      <c r="N18" s="605"/>
      <c r="O18" s="610"/>
      <c r="P18" s="612"/>
      <c r="Q18" s="614"/>
      <c r="R18" s="616"/>
      <c r="S18" s="545"/>
      <c r="T18" s="659"/>
      <c r="U18" s="660"/>
      <c r="V18" s="661"/>
    </row>
    <row r="19" spans="1:23" s="256" customFormat="1" ht="75.75" customHeight="1" x14ac:dyDescent="0.35">
      <c r="A19" s="239" t="s">
        <v>106</v>
      </c>
      <c r="B19" s="669"/>
      <c r="C19" s="670"/>
      <c r="D19" s="671"/>
      <c r="E19" s="240"/>
      <c r="F19" s="241"/>
      <c r="G19" s="242"/>
      <c r="H19" s="243"/>
      <c r="I19" s="244"/>
      <c r="J19" s="243"/>
      <c r="K19" s="245"/>
      <c r="L19" s="246"/>
      <c r="M19" s="247"/>
      <c r="N19" s="248"/>
      <c r="O19" s="249"/>
      <c r="P19" s="243"/>
      <c r="Q19" s="250"/>
      <c r="R19" s="251"/>
      <c r="S19" s="252"/>
      <c r="T19" s="253"/>
      <c r="U19" s="254"/>
      <c r="V19" s="255"/>
    </row>
    <row r="20" spans="1:23" s="274" customFormat="1" ht="75.75" customHeight="1" x14ac:dyDescent="0.25">
      <c r="A20" s="257" t="s">
        <v>107</v>
      </c>
      <c r="B20" s="662" t="s">
        <v>108</v>
      </c>
      <c r="C20" s="663"/>
      <c r="D20" s="664"/>
      <c r="E20" s="258" t="s">
        <v>91</v>
      </c>
      <c r="F20" s="259">
        <v>4</v>
      </c>
      <c r="G20" s="260">
        <v>8700000</v>
      </c>
      <c r="H20" s="261"/>
      <c r="I20" s="262"/>
      <c r="J20" s="261"/>
      <c r="K20" s="263"/>
      <c r="L20" s="264"/>
      <c r="M20" s="265">
        <f>G20</f>
        <v>8700000</v>
      </c>
      <c r="N20" s="266">
        <v>0</v>
      </c>
      <c r="O20" s="267">
        <v>0</v>
      </c>
      <c r="P20" s="261">
        <v>0</v>
      </c>
      <c r="Q20" s="268">
        <v>0</v>
      </c>
      <c r="R20" s="269">
        <v>0</v>
      </c>
      <c r="S20" s="270">
        <v>0</v>
      </c>
      <c r="T20" s="271"/>
      <c r="U20" s="272"/>
      <c r="V20" s="273"/>
    </row>
    <row r="21" spans="1:23" s="274" customFormat="1" ht="75.75" customHeight="1" x14ac:dyDescent="0.25">
      <c r="A21" s="257" t="s">
        <v>109</v>
      </c>
      <c r="B21" s="662" t="s">
        <v>110</v>
      </c>
      <c r="C21" s="663"/>
      <c r="D21" s="664"/>
      <c r="E21" s="258" t="s">
        <v>91</v>
      </c>
      <c r="F21" s="259">
        <v>4</v>
      </c>
      <c r="G21" s="260">
        <v>1942328</v>
      </c>
      <c r="H21" s="261"/>
      <c r="I21" s="262"/>
      <c r="J21" s="261"/>
      <c r="K21" s="263"/>
      <c r="L21" s="264"/>
      <c r="M21" s="265">
        <f>G21</f>
        <v>1942328</v>
      </c>
      <c r="N21" s="266">
        <v>0</v>
      </c>
      <c r="O21" s="267">
        <v>0</v>
      </c>
      <c r="P21" s="261">
        <v>0</v>
      </c>
      <c r="Q21" s="268">
        <v>0</v>
      </c>
      <c r="R21" s="269">
        <v>0</v>
      </c>
      <c r="S21" s="270">
        <v>0</v>
      </c>
      <c r="T21" s="271"/>
      <c r="U21" s="272"/>
      <c r="V21" s="273"/>
    </row>
    <row r="22" spans="1:23" s="274" customFormat="1" ht="75.75" customHeight="1" thickBot="1" x14ac:dyDescent="0.3">
      <c r="A22" s="275" t="s">
        <v>103</v>
      </c>
      <c r="B22" s="662" t="s">
        <v>105</v>
      </c>
      <c r="C22" s="663"/>
      <c r="D22" s="664"/>
      <c r="E22" s="258" t="s">
        <v>88</v>
      </c>
      <c r="F22" s="259" t="s">
        <v>88</v>
      </c>
      <c r="G22" s="260">
        <v>9295932</v>
      </c>
      <c r="H22" s="261"/>
      <c r="I22" s="262"/>
      <c r="J22" s="261"/>
      <c r="K22" s="261"/>
      <c r="L22" s="264"/>
      <c r="M22" s="265">
        <f>G22</f>
        <v>9295932</v>
      </c>
      <c r="N22" s="276">
        <v>5478204</v>
      </c>
      <c r="O22" s="277">
        <f>N22/M22</f>
        <v>0.5893119700101076</v>
      </c>
      <c r="P22" s="261" t="s">
        <v>88</v>
      </c>
      <c r="Q22" s="268" t="s">
        <v>88</v>
      </c>
      <c r="R22" s="269">
        <f>N22</f>
        <v>5478204</v>
      </c>
      <c r="S22" s="278">
        <f>O22</f>
        <v>0.5893119700101076</v>
      </c>
      <c r="T22" s="271"/>
      <c r="U22" s="272"/>
      <c r="V22" s="273"/>
    </row>
    <row r="23" spans="1:23" s="256" customFormat="1" ht="75.75" customHeight="1" thickBot="1" x14ac:dyDescent="0.4">
      <c r="A23" s="279"/>
      <c r="B23" s="280"/>
      <c r="C23" s="280"/>
      <c r="D23" s="280"/>
      <c r="E23" s="281"/>
      <c r="F23" s="282"/>
      <c r="G23" s="283">
        <f>SUM(G19:G22)</f>
        <v>19938260</v>
      </c>
      <c r="H23" s="284"/>
      <c r="I23" s="284"/>
      <c r="J23" s="285"/>
      <c r="K23" s="285"/>
      <c r="L23" s="286"/>
      <c r="M23" s="287">
        <f>SUM(M20:M22)</f>
        <v>19938260</v>
      </c>
      <c r="N23" s="287">
        <f>SUM(N20:N22)</f>
        <v>5478204</v>
      </c>
      <c r="O23" s="277">
        <f>N23/M23</f>
        <v>0.27475837911633211</v>
      </c>
      <c r="P23" s="285"/>
      <c r="Q23" s="288"/>
      <c r="R23" s="289"/>
      <c r="S23" s="290">
        <f>+O23</f>
        <v>0.27475837911633211</v>
      </c>
      <c r="T23" s="291"/>
      <c r="U23" s="291"/>
      <c r="V23" s="292"/>
    </row>
    <row r="24" spans="1:23" ht="21.75" thickBot="1" x14ac:dyDescent="0.4">
      <c r="A24" s="665"/>
      <c r="B24" s="666"/>
      <c r="C24" s="666"/>
      <c r="D24" s="666"/>
      <c r="E24" s="666"/>
      <c r="F24" s="666"/>
      <c r="G24" s="666"/>
      <c r="H24" s="666"/>
      <c r="I24" s="666"/>
      <c r="J24" s="666"/>
      <c r="K24" s="666"/>
      <c r="L24" s="666"/>
      <c r="M24" s="666"/>
      <c r="N24" s="666"/>
      <c r="O24" s="666"/>
      <c r="P24" s="666"/>
      <c r="Q24" s="666"/>
      <c r="R24" s="666"/>
      <c r="S24" s="666"/>
      <c r="T24" s="667"/>
      <c r="U24" s="667"/>
      <c r="V24" s="668"/>
      <c r="W24" s="100"/>
    </row>
    <row r="25" spans="1:23" ht="34.5" thickBot="1" x14ac:dyDescent="0.55000000000000004">
      <c r="A25" s="101" t="s">
        <v>37</v>
      </c>
      <c r="B25" s="623">
        <v>2019</v>
      </c>
      <c r="C25" s="624"/>
      <c r="D25" s="624"/>
      <c r="E25" s="624"/>
      <c r="F25" s="624"/>
      <c r="G25" s="624"/>
      <c r="H25" s="624"/>
      <c r="I25" s="624"/>
      <c r="J25" s="624"/>
      <c r="K25" s="624"/>
      <c r="L25" s="624"/>
      <c r="M25" s="624"/>
      <c r="N25" s="624"/>
      <c r="O25" s="624"/>
      <c r="P25" s="624"/>
      <c r="Q25" s="624"/>
      <c r="R25" s="624"/>
      <c r="S25" s="624"/>
      <c r="T25" s="625"/>
      <c r="U25" s="626"/>
      <c r="V25" s="84"/>
      <c r="W25" s="84"/>
    </row>
    <row r="26" spans="1:23" ht="159" customHeight="1" thickBot="1" x14ac:dyDescent="0.3">
      <c r="A26" s="627" t="s">
        <v>40</v>
      </c>
      <c r="B26" s="630" t="s">
        <v>41</v>
      </c>
      <c r="C26" s="631"/>
      <c r="D26" s="632"/>
      <c r="E26" s="632" t="s">
        <v>42</v>
      </c>
      <c r="F26" s="639" t="s">
        <v>62</v>
      </c>
      <c r="G26" s="640"/>
      <c r="H26" s="641" t="s">
        <v>78</v>
      </c>
      <c r="I26" s="642"/>
      <c r="J26" s="643" t="s">
        <v>79</v>
      </c>
      <c r="K26" s="644"/>
      <c r="L26" s="645"/>
      <c r="M26" s="646" t="s">
        <v>80</v>
      </c>
      <c r="N26" s="647"/>
      <c r="O26" s="648"/>
      <c r="P26" s="649" t="s">
        <v>81</v>
      </c>
      <c r="Q26" s="650"/>
      <c r="R26" s="651" t="s">
        <v>82</v>
      </c>
      <c r="S26" s="652"/>
      <c r="T26" s="653" t="s">
        <v>83</v>
      </c>
      <c r="U26" s="654"/>
      <c r="V26" s="655"/>
      <c r="W26" s="97"/>
    </row>
    <row r="27" spans="1:23" ht="30" customHeight="1" x14ac:dyDescent="0.25">
      <c r="A27" s="628"/>
      <c r="B27" s="633"/>
      <c r="C27" s="634"/>
      <c r="D27" s="635"/>
      <c r="E27" s="635"/>
      <c r="F27" s="594" t="s">
        <v>47</v>
      </c>
      <c r="G27" s="596" t="s">
        <v>46</v>
      </c>
      <c r="H27" s="598" t="s">
        <v>73</v>
      </c>
      <c r="I27" s="600" t="s">
        <v>74</v>
      </c>
      <c r="J27" s="602" t="s">
        <v>48</v>
      </c>
      <c r="K27" s="604" t="s">
        <v>36</v>
      </c>
      <c r="L27" s="606" t="s">
        <v>35</v>
      </c>
      <c r="M27" s="604" t="s">
        <v>48</v>
      </c>
      <c r="N27" s="604" t="s">
        <v>36</v>
      </c>
      <c r="O27" s="609" t="s">
        <v>35</v>
      </c>
      <c r="P27" s="611" t="s">
        <v>75</v>
      </c>
      <c r="Q27" s="613" t="s">
        <v>76</v>
      </c>
      <c r="R27" s="615" t="s">
        <v>77</v>
      </c>
      <c r="S27" s="544" t="s">
        <v>76</v>
      </c>
      <c r="T27" s="656"/>
      <c r="U27" s="657"/>
      <c r="V27" s="658"/>
      <c r="W27" s="98"/>
    </row>
    <row r="28" spans="1:23" ht="66" customHeight="1" thickBot="1" x14ac:dyDescent="0.3">
      <c r="A28" s="629"/>
      <c r="B28" s="636"/>
      <c r="C28" s="637"/>
      <c r="D28" s="638"/>
      <c r="E28" s="638"/>
      <c r="F28" s="595"/>
      <c r="G28" s="597"/>
      <c r="H28" s="599"/>
      <c r="I28" s="601"/>
      <c r="J28" s="603"/>
      <c r="K28" s="605"/>
      <c r="L28" s="607"/>
      <c r="M28" s="608"/>
      <c r="N28" s="605"/>
      <c r="O28" s="610"/>
      <c r="P28" s="612"/>
      <c r="Q28" s="614"/>
      <c r="R28" s="616"/>
      <c r="S28" s="545"/>
      <c r="T28" s="659"/>
      <c r="U28" s="660"/>
      <c r="V28" s="661"/>
      <c r="W28" s="98"/>
    </row>
    <row r="29" spans="1:23" s="171" customFormat="1" ht="46.5" x14ac:dyDescent="0.25">
      <c r="A29" s="293" t="s">
        <v>111</v>
      </c>
      <c r="B29" s="681"/>
      <c r="C29" s="682"/>
      <c r="D29" s="683"/>
      <c r="E29" s="234"/>
      <c r="F29" s="92"/>
      <c r="G29" s="93"/>
      <c r="H29" s="82"/>
      <c r="I29" s="139"/>
      <c r="J29" s="82"/>
      <c r="K29" s="83"/>
      <c r="L29" s="86"/>
      <c r="M29" s="95"/>
      <c r="N29" s="95"/>
      <c r="O29" s="174"/>
      <c r="P29" s="82"/>
      <c r="Q29" s="140"/>
      <c r="R29" s="141"/>
      <c r="S29" s="142"/>
      <c r="T29" s="175"/>
      <c r="U29" s="176"/>
      <c r="V29" s="177"/>
      <c r="W29" s="178"/>
    </row>
    <row r="30" spans="1:23" s="171" customFormat="1" ht="52.5" customHeight="1" x14ac:dyDescent="0.25">
      <c r="A30" s="672" t="s">
        <v>107</v>
      </c>
      <c r="B30" s="675" t="s">
        <v>112</v>
      </c>
      <c r="C30" s="676"/>
      <c r="D30" s="677"/>
      <c r="E30" s="163" t="s">
        <v>99</v>
      </c>
      <c r="F30" s="172">
        <v>4</v>
      </c>
      <c r="G30" s="179">
        <v>10160400</v>
      </c>
      <c r="H30" s="180">
        <v>43466</v>
      </c>
      <c r="I30" s="181">
        <v>43585</v>
      </c>
      <c r="J30" s="143">
        <v>4</v>
      </c>
      <c r="K30" s="164">
        <v>4</v>
      </c>
      <c r="L30" s="165">
        <f>K30/J30</f>
        <v>1</v>
      </c>
      <c r="M30" s="182">
        <v>11589400</v>
      </c>
      <c r="N30" s="182">
        <v>10019989.68</v>
      </c>
      <c r="O30" s="183">
        <f>N30/M30</f>
        <v>0.8645822631024902</v>
      </c>
      <c r="P30" s="184">
        <f>K30</f>
        <v>4</v>
      </c>
      <c r="Q30" s="197">
        <f>+L30</f>
        <v>1</v>
      </c>
      <c r="R30" s="145">
        <f>N30</f>
        <v>10019989.68</v>
      </c>
      <c r="S30" s="167">
        <f>O30</f>
        <v>0.8645822631024902</v>
      </c>
      <c r="T30" s="168"/>
      <c r="U30" s="169"/>
      <c r="V30" s="170"/>
      <c r="W30" s="185"/>
    </row>
    <row r="31" spans="1:23" s="171" customFormat="1" ht="66.75" customHeight="1" x14ac:dyDescent="0.25">
      <c r="A31" s="673"/>
      <c r="B31" s="675" t="s">
        <v>113</v>
      </c>
      <c r="C31" s="676"/>
      <c r="D31" s="677"/>
      <c r="E31" s="163" t="s">
        <v>101</v>
      </c>
      <c r="F31" s="172">
        <v>16824</v>
      </c>
      <c r="G31" s="179">
        <v>95715930</v>
      </c>
      <c r="H31" s="180">
        <v>43585</v>
      </c>
      <c r="I31" s="181">
        <v>43830</v>
      </c>
      <c r="J31" s="143">
        <v>16824</v>
      </c>
      <c r="K31" s="164">
        <v>0</v>
      </c>
      <c r="L31" s="165">
        <f t="shared" ref="L31" si="0">K31/J31</f>
        <v>0</v>
      </c>
      <c r="M31" s="182">
        <v>95715930</v>
      </c>
      <c r="N31" s="182">
        <v>43480</v>
      </c>
      <c r="O31" s="183">
        <f t="shared" ref="O31:O33" si="1">N31/M31</f>
        <v>4.542608529217655E-4</v>
      </c>
      <c r="P31" s="184">
        <f t="shared" ref="P31:Q33" si="2">K31</f>
        <v>0</v>
      </c>
      <c r="Q31" s="197">
        <f>+L31</f>
        <v>0</v>
      </c>
      <c r="R31" s="145">
        <f t="shared" ref="R31:S35" si="3">N31</f>
        <v>43480</v>
      </c>
      <c r="S31" s="167">
        <f t="shared" si="3"/>
        <v>4.542608529217655E-4</v>
      </c>
      <c r="T31" s="168"/>
      <c r="U31" s="169"/>
      <c r="V31" s="170"/>
      <c r="W31" s="185"/>
    </row>
    <row r="32" spans="1:23" s="171" customFormat="1" ht="53.25" customHeight="1" x14ac:dyDescent="0.25">
      <c r="A32" s="674"/>
      <c r="B32" s="675" t="s">
        <v>102</v>
      </c>
      <c r="C32" s="676"/>
      <c r="D32" s="677"/>
      <c r="E32" s="163" t="s">
        <v>99</v>
      </c>
      <c r="F32" s="172"/>
      <c r="G32" s="179"/>
      <c r="H32" s="143"/>
      <c r="I32" s="144"/>
      <c r="J32" s="143" t="s">
        <v>88</v>
      </c>
      <c r="K32" s="143" t="s">
        <v>88</v>
      </c>
      <c r="L32" s="165"/>
      <c r="M32" s="182">
        <v>14756210</v>
      </c>
      <c r="N32" s="182">
        <v>2636510</v>
      </c>
      <c r="O32" s="183">
        <f t="shared" si="1"/>
        <v>0.17867121706725508</v>
      </c>
      <c r="P32" s="294" t="str">
        <f t="shared" si="2"/>
        <v>N/A</v>
      </c>
      <c r="Q32" s="295">
        <f t="shared" si="2"/>
        <v>0</v>
      </c>
      <c r="R32" s="296">
        <f t="shared" si="3"/>
        <v>2636510</v>
      </c>
      <c r="S32" s="167">
        <f t="shared" si="3"/>
        <v>0.17867121706725508</v>
      </c>
      <c r="T32" s="168"/>
      <c r="U32" s="169"/>
      <c r="V32" s="170"/>
      <c r="W32" s="185"/>
    </row>
    <row r="33" spans="1:23" s="171" customFormat="1" ht="53.25" customHeight="1" x14ac:dyDescent="0.25">
      <c r="A33" s="297" t="s">
        <v>103</v>
      </c>
      <c r="B33" s="675" t="s">
        <v>114</v>
      </c>
      <c r="C33" s="676"/>
      <c r="D33" s="677"/>
      <c r="E33" s="163" t="s">
        <v>93</v>
      </c>
      <c r="F33" s="186"/>
      <c r="G33" s="187"/>
      <c r="H33" s="180"/>
      <c r="I33" s="181"/>
      <c r="J33" s="184" t="s">
        <v>88</v>
      </c>
      <c r="K33" s="184" t="s">
        <v>88</v>
      </c>
      <c r="L33" s="165"/>
      <c r="M33" s="182">
        <v>10059539</v>
      </c>
      <c r="N33" s="182">
        <v>4373636.1100000003</v>
      </c>
      <c r="O33" s="183">
        <f t="shared" si="1"/>
        <v>0.43477500410307074</v>
      </c>
      <c r="P33" s="294" t="str">
        <f t="shared" si="2"/>
        <v>N/A</v>
      </c>
      <c r="Q33" s="295">
        <f t="shared" si="2"/>
        <v>0</v>
      </c>
      <c r="R33" s="296">
        <f t="shared" si="3"/>
        <v>4373636.1100000003</v>
      </c>
      <c r="S33" s="167">
        <f t="shared" si="3"/>
        <v>0.43477500410307074</v>
      </c>
      <c r="T33" s="168"/>
      <c r="U33" s="169"/>
      <c r="V33" s="170"/>
      <c r="W33" s="178"/>
    </row>
    <row r="34" spans="1:23" ht="23.25" customHeight="1" thickBot="1" x14ac:dyDescent="0.5">
      <c r="A34" s="298"/>
      <c r="B34" s="678"/>
      <c r="C34" s="679"/>
      <c r="D34" s="680"/>
      <c r="E34" s="102"/>
      <c r="F34" s="94"/>
      <c r="G34" s="179">
        <f>SUM(G30:G33)</f>
        <v>105876330</v>
      </c>
      <c r="H34" s="146"/>
      <c r="I34" s="147"/>
      <c r="J34" s="87">
        <f>SUM(J30:J33)</f>
        <v>16828</v>
      </c>
      <c r="K34" s="87">
        <f>SUM(K30:K33)</f>
        <v>4</v>
      </c>
      <c r="L34" s="189">
        <f>K34/J34</f>
        <v>2.3769907297361539E-4</v>
      </c>
      <c r="M34" s="96"/>
      <c r="N34" s="190"/>
      <c r="O34" s="191"/>
      <c r="P34" s="87"/>
      <c r="Q34" s="148"/>
      <c r="R34" s="149"/>
      <c r="S34" s="167"/>
      <c r="T34" s="150"/>
      <c r="U34" s="151"/>
      <c r="V34" s="152"/>
      <c r="W34" s="99"/>
    </row>
    <row r="35" spans="1:23" ht="21.75" thickBot="1" x14ac:dyDescent="0.4">
      <c r="A35" s="299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3"/>
      <c r="M35" s="194">
        <f>SUM(M30:M34)</f>
        <v>132121079</v>
      </c>
      <c r="N35" s="194">
        <f>SUM(N30:N34)</f>
        <v>17073615.789999999</v>
      </c>
      <c r="O35" s="188">
        <f>N35/M35</f>
        <v>0.12922703870742683</v>
      </c>
      <c r="P35" s="192"/>
      <c r="Q35" s="193">
        <f>+L34</f>
        <v>2.3769907297361539E-4</v>
      </c>
      <c r="R35" s="198">
        <f>SUM(R30:R34)</f>
        <v>17073615.789999999</v>
      </c>
      <c r="S35" s="300">
        <f t="shared" si="3"/>
        <v>0.12922703870742683</v>
      </c>
      <c r="T35" s="195"/>
      <c r="U35" s="195"/>
      <c r="V35" s="196"/>
      <c r="W35" s="100"/>
    </row>
    <row r="36" spans="1:23" ht="34.5" thickBot="1" x14ac:dyDescent="0.55000000000000004">
      <c r="A36" s="101" t="s">
        <v>37</v>
      </c>
      <c r="B36" s="623">
        <v>2020</v>
      </c>
      <c r="C36" s="624"/>
      <c r="D36" s="624"/>
      <c r="E36" s="624"/>
      <c r="F36" s="624"/>
      <c r="G36" s="624"/>
      <c r="H36" s="624"/>
      <c r="I36" s="624"/>
      <c r="J36" s="624"/>
      <c r="K36" s="624"/>
      <c r="L36" s="624"/>
      <c r="M36" s="624"/>
      <c r="N36" s="624"/>
      <c r="O36" s="624"/>
      <c r="P36" s="624"/>
      <c r="Q36" s="624"/>
      <c r="R36" s="624"/>
      <c r="S36" s="624"/>
      <c r="T36" s="625"/>
      <c r="U36" s="626"/>
      <c r="V36" s="84"/>
      <c r="W36" s="100"/>
    </row>
    <row r="37" spans="1:23" ht="95.25" customHeight="1" thickBot="1" x14ac:dyDescent="0.35">
      <c r="A37" s="627" t="s">
        <v>40</v>
      </c>
      <c r="B37" s="630" t="s">
        <v>41</v>
      </c>
      <c r="C37" s="631"/>
      <c r="D37" s="632"/>
      <c r="E37" s="632" t="s">
        <v>42</v>
      </c>
      <c r="F37" s="639" t="s">
        <v>62</v>
      </c>
      <c r="G37" s="640"/>
      <c r="H37" s="641" t="s">
        <v>78</v>
      </c>
      <c r="I37" s="642"/>
      <c r="J37" s="643" t="s">
        <v>79</v>
      </c>
      <c r="K37" s="644"/>
      <c r="L37" s="645"/>
      <c r="M37" s="646" t="s">
        <v>80</v>
      </c>
      <c r="N37" s="647"/>
      <c r="O37" s="648"/>
      <c r="P37" s="649" t="s">
        <v>81</v>
      </c>
      <c r="Q37" s="650"/>
      <c r="R37" s="651" t="s">
        <v>82</v>
      </c>
      <c r="S37" s="652"/>
      <c r="T37" s="653" t="s">
        <v>83</v>
      </c>
      <c r="U37" s="654"/>
      <c r="V37" s="655"/>
      <c r="W37" s="100"/>
    </row>
    <row r="38" spans="1:23" ht="18.75" x14ac:dyDescent="0.3">
      <c r="A38" s="628"/>
      <c r="B38" s="633"/>
      <c r="C38" s="634"/>
      <c r="D38" s="635"/>
      <c r="E38" s="635"/>
      <c r="F38" s="594" t="s">
        <v>47</v>
      </c>
      <c r="G38" s="596" t="s">
        <v>46</v>
      </c>
      <c r="H38" s="598" t="s">
        <v>73</v>
      </c>
      <c r="I38" s="600" t="s">
        <v>74</v>
      </c>
      <c r="J38" s="602" t="s">
        <v>48</v>
      </c>
      <c r="K38" s="604" t="s">
        <v>36</v>
      </c>
      <c r="L38" s="606" t="s">
        <v>35</v>
      </c>
      <c r="M38" s="604" t="s">
        <v>48</v>
      </c>
      <c r="N38" s="604" t="s">
        <v>36</v>
      </c>
      <c r="O38" s="609" t="s">
        <v>35</v>
      </c>
      <c r="P38" s="611" t="s">
        <v>75</v>
      </c>
      <c r="Q38" s="613" t="s">
        <v>76</v>
      </c>
      <c r="R38" s="615" t="s">
        <v>77</v>
      </c>
      <c r="S38" s="544" t="s">
        <v>76</v>
      </c>
      <c r="T38" s="656"/>
      <c r="U38" s="657"/>
      <c r="V38" s="658"/>
      <c r="W38" s="100"/>
    </row>
    <row r="39" spans="1:23" ht="50.25" customHeight="1" thickBot="1" x14ac:dyDescent="0.35">
      <c r="A39" s="629"/>
      <c r="B39" s="636"/>
      <c r="C39" s="637"/>
      <c r="D39" s="638"/>
      <c r="E39" s="638"/>
      <c r="F39" s="595"/>
      <c r="G39" s="597"/>
      <c r="H39" s="599"/>
      <c r="I39" s="601"/>
      <c r="J39" s="603"/>
      <c r="K39" s="605"/>
      <c r="L39" s="607"/>
      <c r="M39" s="608"/>
      <c r="N39" s="605"/>
      <c r="O39" s="610"/>
      <c r="P39" s="612"/>
      <c r="Q39" s="614"/>
      <c r="R39" s="616"/>
      <c r="S39" s="545"/>
      <c r="T39" s="659"/>
      <c r="U39" s="660"/>
      <c r="V39" s="661"/>
      <c r="W39" s="100"/>
    </row>
    <row r="40" spans="1:23" s="318" customFormat="1" ht="49.5" customHeight="1" x14ac:dyDescent="0.4">
      <c r="A40" s="301" t="s">
        <v>115</v>
      </c>
      <c r="B40" s="684"/>
      <c r="C40" s="685"/>
      <c r="D40" s="686"/>
      <c r="E40" s="302"/>
      <c r="F40" s="303"/>
      <c r="G40" s="304"/>
      <c r="H40" s="305"/>
      <c r="I40" s="306"/>
      <c r="J40" s="305"/>
      <c r="K40" s="307"/>
      <c r="L40" s="308"/>
      <c r="M40" s="309"/>
      <c r="N40" s="309"/>
      <c r="O40" s="310"/>
      <c r="P40" s="305"/>
      <c r="Q40" s="311"/>
      <c r="R40" s="312"/>
      <c r="S40" s="313"/>
      <c r="T40" s="314"/>
      <c r="U40" s="315"/>
      <c r="V40" s="316"/>
      <c r="W40" s="317"/>
    </row>
    <row r="41" spans="1:23" s="318" customFormat="1" ht="51.75" customHeight="1" x14ac:dyDescent="0.4">
      <c r="A41" s="546" t="s">
        <v>107</v>
      </c>
      <c r="B41" s="549" t="s">
        <v>112</v>
      </c>
      <c r="C41" s="550"/>
      <c r="D41" s="551"/>
      <c r="E41" s="319" t="s">
        <v>99</v>
      </c>
      <c r="F41" s="320">
        <v>6</v>
      </c>
      <c r="G41" s="321">
        <v>2302575</v>
      </c>
      <c r="H41" s="322">
        <v>43831</v>
      </c>
      <c r="I41" s="323">
        <v>43951</v>
      </c>
      <c r="J41" s="324">
        <v>5</v>
      </c>
      <c r="K41" s="325">
        <v>0</v>
      </c>
      <c r="L41" s="326">
        <f>K41/J41</f>
        <v>0</v>
      </c>
      <c r="M41" s="327">
        <v>1416000</v>
      </c>
      <c r="N41" s="327">
        <v>451000</v>
      </c>
      <c r="O41" s="328">
        <f t="shared" ref="O41:O47" si="4">N41/M41</f>
        <v>0.31850282485875708</v>
      </c>
      <c r="P41" s="329">
        <f t="shared" ref="P41:P47" si="5">K41</f>
        <v>0</v>
      </c>
      <c r="Q41" s="330">
        <f t="shared" ref="Q41:Q47" si="6">+L41</f>
        <v>0</v>
      </c>
      <c r="R41" s="331">
        <f t="shared" ref="R41:S47" si="7">N41</f>
        <v>451000</v>
      </c>
      <c r="S41" s="332">
        <f t="shared" si="7"/>
        <v>0.31850282485875708</v>
      </c>
      <c r="T41" s="333"/>
      <c r="U41" s="334"/>
      <c r="V41" s="335"/>
      <c r="W41" s="317"/>
    </row>
    <row r="42" spans="1:23" s="318" customFormat="1" ht="51.75" customHeight="1" x14ac:dyDescent="0.4">
      <c r="A42" s="547"/>
      <c r="B42" s="549" t="s">
        <v>113</v>
      </c>
      <c r="C42" s="550"/>
      <c r="D42" s="551"/>
      <c r="E42" s="319" t="s">
        <v>101</v>
      </c>
      <c r="F42" s="320">
        <v>16824</v>
      </c>
      <c r="G42" s="321">
        <v>68191848</v>
      </c>
      <c r="H42" s="322">
        <v>43951</v>
      </c>
      <c r="I42" s="323">
        <v>44196</v>
      </c>
      <c r="J42" s="324">
        <v>10526</v>
      </c>
      <c r="K42" s="325">
        <v>203</v>
      </c>
      <c r="L42" s="326">
        <f t="shared" ref="L42:L44" si="8">K42/J42</f>
        <v>1.928557856735702E-2</v>
      </c>
      <c r="M42" s="327">
        <v>53769183</v>
      </c>
      <c r="N42" s="327">
        <v>779440</v>
      </c>
      <c r="O42" s="328">
        <f t="shared" si="4"/>
        <v>1.449603576829501E-2</v>
      </c>
      <c r="P42" s="329">
        <f t="shared" si="5"/>
        <v>203</v>
      </c>
      <c r="Q42" s="330">
        <f t="shared" si="6"/>
        <v>1.928557856735702E-2</v>
      </c>
      <c r="R42" s="331">
        <f t="shared" si="7"/>
        <v>779440</v>
      </c>
      <c r="S42" s="332">
        <f t="shared" si="7"/>
        <v>1.449603576829501E-2</v>
      </c>
      <c r="T42" s="333"/>
      <c r="U42" s="334"/>
      <c r="V42" s="335"/>
      <c r="W42" s="317"/>
    </row>
    <row r="43" spans="1:23" s="318" customFormat="1" ht="51.75" customHeight="1" x14ac:dyDescent="0.4">
      <c r="A43" s="548"/>
      <c r="B43" s="549" t="s">
        <v>102</v>
      </c>
      <c r="C43" s="550"/>
      <c r="D43" s="551"/>
      <c r="E43" s="319" t="s">
        <v>99</v>
      </c>
      <c r="F43" s="320">
        <v>5</v>
      </c>
      <c r="G43" s="321">
        <v>20207600</v>
      </c>
      <c r="H43" s="322">
        <v>43951</v>
      </c>
      <c r="I43" s="323">
        <v>44196</v>
      </c>
      <c r="J43" s="324">
        <v>5</v>
      </c>
      <c r="K43" s="325">
        <v>0</v>
      </c>
      <c r="L43" s="326">
        <f t="shared" si="8"/>
        <v>0</v>
      </c>
      <c r="M43" s="327">
        <v>12782600</v>
      </c>
      <c r="N43" s="327">
        <v>0</v>
      </c>
      <c r="O43" s="328">
        <f t="shared" si="4"/>
        <v>0</v>
      </c>
      <c r="P43" s="329">
        <f t="shared" si="5"/>
        <v>0</v>
      </c>
      <c r="Q43" s="330">
        <f t="shared" si="6"/>
        <v>0</v>
      </c>
      <c r="R43" s="331">
        <f t="shared" si="7"/>
        <v>0</v>
      </c>
      <c r="S43" s="332">
        <f t="shared" si="7"/>
        <v>0</v>
      </c>
      <c r="T43" s="333"/>
      <c r="U43" s="334"/>
      <c r="V43" s="335"/>
      <c r="W43" s="317"/>
    </row>
    <row r="44" spans="1:23" s="318" customFormat="1" ht="105" x14ac:dyDescent="0.4">
      <c r="A44" s="336" t="s">
        <v>116</v>
      </c>
      <c r="B44" s="549" t="s">
        <v>117</v>
      </c>
      <c r="C44" s="550"/>
      <c r="D44" s="551"/>
      <c r="E44" s="319" t="s">
        <v>118</v>
      </c>
      <c r="F44" s="337">
        <v>1</v>
      </c>
      <c r="G44" s="338">
        <v>1100000</v>
      </c>
      <c r="H44" s="322">
        <v>43951</v>
      </c>
      <c r="I44" s="323">
        <v>44196</v>
      </c>
      <c r="J44" s="324">
        <v>1</v>
      </c>
      <c r="K44" s="325">
        <v>0</v>
      </c>
      <c r="L44" s="326">
        <f t="shared" si="8"/>
        <v>0</v>
      </c>
      <c r="M44" s="327">
        <v>1100000</v>
      </c>
      <c r="N44" s="327">
        <v>870000</v>
      </c>
      <c r="O44" s="328">
        <f t="shared" si="4"/>
        <v>0.79090909090909089</v>
      </c>
      <c r="P44" s="329">
        <f t="shared" si="5"/>
        <v>0</v>
      </c>
      <c r="Q44" s="330">
        <f t="shared" si="6"/>
        <v>0</v>
      </c>
      <c r="R44" s="331">
        <f t="shared" si="7"/>
        <v>870000</v>
      </c>
      <c r="S44" s="332">
        <f t="shared" si="7"/>
        <v>0.79090909090909089</v>
      </c>
      <c r="T44" s="333"/>
      <c r="U44" s="334"/>
      <c r="V44" s="335"/>
      <c r="W44" s="317"/>
    </row>
    <row r="45" spans="1:23" s="318" customFormat="1" ht="51.75" customHeight="1" x14ac:dyDescent="0.4">
      <c r="A45" s="339" t="s">
        <v>103</v>
      </c>
      <c r="B45" s="549" t="s">
        <v>114</v>
      </c>
      <c r="C45" s="550"/>
      <c r="D45" s="551"/>
      <c r="E45" s="319" t="s">
        <v>93</v>
      </c>
      <c r="F45" s="337" t="s">
        <v>88</v>
      </c>
      <c r="G45" s="338">
        <v>7734977</v>
      </c>
      <c r="H45" s="322">
        <v>43831</v>
      </c>
      <c r="I45" s="323">
        <v>44196</v>
      </c>
      <c r="J45" s="329" t="s">
        <v>88</v>
      </c>
      <c r="K45" s="340"/>
      <c r="L45" s="326">
        <v>0</v>
      </c>
      <c r="M45" s="327">
        <v>1291099</v>
      </c>
      <c r="N45" s="327">
        <v>171290</v>
      </c>
      <c r="O45" s="328">
        <f t="shared" si="4"/>
        <v>0.13266991919287366</v>
      </c>
      <c r="P45" s="329">
        <f t="shared" si="5"/>
        <v>0</v>
      </c>
      <c r="Q45" s="330">
        <f t="shared" si="6"/>
        <v>0</v>
      </c>
      <c r="R45" s="331">
        <f t="shared" si="7"/>
        <v>171290</v>
      </c>
      <c r="S45" s="332">
        <f t="shared" si="7"/>
        <v>0.13266991919287366</v>
      </c>
      <c r="T45" s="333"/>
      <c r="U45" s="334"/>
      <c r="V45" s="335"/>
      <c r="W45" s="317"/>
    </row>
    <row r="46" spans="1:23" s="318" customFormat="1" ht="51.75" customHeight="1" x14ac:dyDescent="0.4">
      <c r="A46" s="341"/>
      <c r="B46" s="549" t="s">
        <v>114</v>
      </c>
      <c r="C46" s="550"/>
      <c r="D46" s="551"/>
      <c r="E46" s="319" t="s">
        <v>93</v>
      </c>
      <c r="F46" s="337" t="s">
        <v>88</v>
      </c>
      <c r="G46" s="321">
        <v>0</v>
      </c>
      <c r="H46" s="322">
        <v>43831</v>
      </c>
      <c r="I46" s="323">
        <v>44196</v>
      </c>
      <c r="J46" s="324" t="s">
        <v>119</v>
      </c>
      <c r="K46" s="325">
        <v>0</v>
      </c>
      <c r="L46" s="326">
        <v>0</v>
      </c>
      <c r="M46" s="327">
        <v>2133000</v>
      </c>
      <c r="N46" s="327">
        <v>1422407.6799999999</v>
      </c>
      <c r="O46" s="328">
        <f t="shared" si="4"/>
        <v>0.66685779653070787</v>
      </c>
      <c r="P46" s="329">
        <f t="shared" si="5"/>
        <v>0</v>
      </c>
      <c r="Q46" s="330">
        <f t="shared" si="6"/>
        <v>0</v>
      </c>
      <c r="R46" s="331">
        <f t="shared" si="7"/>
        <v>1422407.6799999999</v>
      </c>
      <c r="S46" s="332">
        <f t="shared" si="7"/>
        <v>0.66685779653070787</v>
      </c>
      <c r="T46" s="333"/>
      <c r="U46" s="334"/>
      <c r="V46" s="335"/>
      <c r="W46" s="317"/>
    </row>
    <row r="47" spans="1:23" s="318" customFormat="1" ht="27" thickBot="1" x14ac:dyDescent="0.45">
      <c r="A47" s="233"/>
      <c r="B47" s="342"/>
      <c r="C47" s="343"/>
      <c r="D47" s="344"/>
      <c r="E47" s="319"/>
      <c r="F47" s="320"/>
      <c r="G47" s="345">
        <f>SUM(G41:G46)</f>
        <v>99537000</v>
      </c>
      <c r="H47" s="346"/>
      <c r="I47" s="347"/>
      <c r="J47" s="348">
        <f>+J41+J42+J43+J44</f>
        <v>10537</v>
      </c>
      <c r="K47" s="349">
        <f>+K41+K42</f>
        <v>203</v>
      </c>
      <c r="L47" s="350">
        <f>+K47/J47</f>
        <v>1.9265445572743664E-2</v>
      </c>
      <c r="M47" s="351">
        <f>SUM(M41:M46)</f>
        <v>72491882</v>
      </c>
      <c r="N47" s="351">
        <f>SUM(N41:N46)</f>
        <v>3694137.6799999997</v>
      </c>
      <c r="O47" s="352">
        <f t="shared" si="4"/>
        <v>5.0959329211510876E-2</v>
      </c>
      <c r="P47" s="353">
        <f t="shared" si="5"/>
        <v>203</v>
      </c>
      <c r="Q47" s="330">
        <f t="shared" si="6"/>
        <v>1.9265445572743664E-2</v>
      </c>
      <c r="R47" s="354">
        <f t="shared" si="7"/>
        <v>3694137.6799999997</v>
      </c>
      <c r="S47" s="355">
        <f t="shared" si="7"/>
        <v>5.0959329211510876E-2</v>
      </c>
      <c r="T47" s="333"/>
      <c r="U47" s="334"/>
      <c r="V47" s="335"/>
      <c r="W47" s="317"/>
    </row>
    <row r="48" spans="1:23" s="368" customFormat="1" ht="26.25" x14ac:dyDescent="0.4">
      <c r="A48" s="356"/>
      <c r="B48" s="356"/>
      <c r="C48" s="356"/>
      <c r="D48" s="356"/>
      <c r="E48" s="357"/>
      <c r="F48" s="358"/>
      <c r="G48" s="359"/>
      <c r="H48" s="360"/>
      <c r="I48" s="360"/>
      <c r="J48" s="357"/>
      <c r="K48" s="357"/>
      <c r="L48" s="361"/>
      <c r="M48" s="362"/>
      <c r="N48" s="362"/>
      <c r="O48" s="363"/>
      <c r="P48" s="358"/>
      <c r="Q48" s="364"/>
      <c r="R48" s="365"/>
      <c r="S48" s="363"/>
      <c r="T48" s="366"/>
      <c r="U48" s="366"/>
      <c r="V48" s="366"/>
      <c r="W48" s="367"/>
    </row>
    <row r="49" spans="1:23" s="318" customFormat="1" ht="27" thickBot="1" x14ac:dyDescent="0.45">
      <c r="A49" s="369" t="s">
        <v>37</v>
      </c>
      <c r="B49" s="555">
        <v>2021</v>
      </c>
      <c r="C49" s="556"/>
      <c r="D49" s="556"/>
      <c r="E49" s="556"/>
      <c r="F49" s="556"/>
      <c r="G49" s="556"/>
      <c r="H49" s="556"/>
      <c r="I49" s="556"/>
      <c r="J49" s="556"/>
      <c r="K49" s="556"/>
      <c r="L49" s="556"/>
      <c r="M49" s="556"/>
      <c r="N49" s="556"/>
      <c r="O49" s="556"/>
      <c r="P49" s="556"/>
      <c r="Q49" s="556"/>
      <c r="R49" s="556"/>
      <c r="S49" s="556"/>
      <c r="T49" s="557"/>
      <c r="U49" s="558"/>
      <c r="V49" s="370"/>
      <c r="W49" s="317"/>
    </row>
    <row r="50" spans="1:23" s="318" customFormat="1" ht="99.75" customHeight="1" thickBot="1" x14ac:dyDescent="0.45">
      <c r="A50" s="559" t="s">
        <v>40</v>
      </c>
      <c r="B50" s="562" t="s">
        <v>41</v>
      </c>
      <c r="C50" s="563"/>
      <c r="D50" s="564"/>
      <c r="E50" s="564" t="s">
        <v>42</v>
      </c>
      <c r="F50" s="571" t="s">
        <v>62</v>
      </c>
      <c r="G50" s="572"/>
      <c r="H50" s="573" t="s">
        <v>78</v>
      </c>
      <c r="I50" s="574"/>
      <c r="J50" s="575" t="s">
        <v>79</v>
      </c>
      <c r="K50" s="576"/>
      <c r="L50" s="577"/>
      <c r="M50" s="578" t="s">
        <v>80</v>
      </c>
      <c r="N50" s="579"/>
      <c r="O50" s="580"/>
      <c r="P50" s="581" t="s">
        <v>81</v>
      </c>
      <c r="Q50" s="582"/>
      <c r="R50" s="583" t="s">
        <v>82</v>
      </c>
      <c r="S50" s="584"/>
      <c r="T50" s="585" t="s">
        <v>83</v>
      </c>
      <c r="U50" s="586"/>
      <c r="V50" s="587"/>
      <c r="W50" s="317"/>
    </row>
    <row r="51" spans="1:23" s="318" customFormat="1" ht="47.25" customHeight="1" x14ac:dyDescent="0.4">
      <c r="A51" s="560"/>
      <c r="B51" s="565"/>
      <c r="C51" s="566"/>
      <c r="D51" s="567"/>
      <c r="E51" s="567"/>
      <c r="F51" s="594" t="s">
        <v>47</v>
      </c>
      <c r="G51" s="596" t="s">
        <v>46</v>
      </c>
      <c r="H51" s="598" t="s">
        <v>73</v>
      </c>
      <c r="I51" s="600" t="s">
        <v>74</v>
      </c>
      <c r="J51" s="602" t="s">
        <v>48</v>
      </c>
      <c r="K51" s="604" t="s">
        <v>36</v>
      </c>
      <c r="L51" s="606" t="s">
        <v>35</v>
      </c>
      <c r="M51" s="604" t="s">
        <v>48</v>
      </c>
      <c r="N51" s="604" t="s">
        <v>36</v>
      </c>
      <c r="O51" s="609" t="s">
        <v>35</v>
      </c>
      <c r="P51" s="611" t="s">
        <v>75</v>
      </c>
      <c r="Q51" s="613" t="s">
        <v>76</v>
      </c>
      <c r="R51" s="615" t="s">
        <v>77</v>
      </c>
      <c r="S51" s="544" t="s">
        <v>76</v>
      </c>
      <c r="T51" s="588"/>
      <c r="U51" s="589"/>
      <c r="V51" s="590"/>
      <c r="W51" s="317"/>
    </row>
    <row r="52" spans="1:23" s="318" customFormat="1" ht="23.25" customHeight="1" thickBot="1" x14ac:dyDescent="0.45">
      <c r="A52" s="561"/>
      <c r="B52" s="568"/>
      <c r="C52" s="569"/>
      <c r="D52" s="570"/>
      <c r="E52" s="570"/>
      <c r="F52" s="595"/>
      <c r="G52" s="597"/>
      <c r="H52" s="599"/>
      <c r="I52" s="601"/>
      <c r="J52" s="603"/>
      <c r="K52" s="605"/>
      <c r="L52" s="607"/>
      <c r="M52" s="608"/>
      <c r="N52" s="605"/>
      <c r="O52" s="610"/>
      <c r="P52" s="612"/>
      <c r="Q52" s="614"/>
      <c r="R52" s="616"/>
      <c r="S52" s="545"/>
      <c r="T52" s="591"/>
      <c r="U52" s="592"/>
      <c r="V52" s="593"/>
    </row>
    <row r="53" spans="1:23" s="318" customFormat="1" ht="44.25" customHeight="1" x14ac:dyDescent="0.4">
      <c r="A53" s="546" t="s">
        <v>120</v>
      </c>
      <c r="B53" s="549" t="s">
        <v>112</v>
      </c>
      <c r="C53" s="550"/>
      <c r="D53" s="551"/>
      <c r="E53" s="319" t="s">
        <v>99</v>
      </c>
      <c r="F53" s="320">
        <v>6</v>
      </c>
      <c r="G53" s="321">
        <v>2302575</v>
      </c>
      <c r="H53" s="322">
        <v>44197</v>
      </c>
      <c r="I53" s="323">
        <v>44316</v>
      </c>
      <c r="J53" s="324">
        <f>'[1]IAFF (1)'!G19</f>
        <v>6</v>
      </c>
      <c r="K53" s="325">
        <f>'[1]IAFF (1)'!H19</f>
        <v>0</v>
      </c>
      <c r="L53" s="326">
        <f>K53/J53</f>
        <v>0</v>
      </c>
      <c r="M53" s="327">
        <f>'[1]IAFF (1)'!K19</f>
        <v>24369880</v>
      </c>
      <c r="N53" s="327">
        <f>'[1]IAFF (1)'!L19</f>
        <v>0</v>
      </c>
      <c r="O53" s="328">
        <f t="shared" ref="O53:O59" si="9">N53/M53</f>
        <v>0</v>
      </c>
      <c r="P53" s="329">
        <f t="shared" ref="P53:P59" si="10">K53</f>
        <v>0</v>
      </c>
      <c r="Q53" s="330">
        <f>L53</f>
        <v>0</v>
      </c>
      <c r="R53" s="331">
        <f t="shared" ref="R53:S59" si="11">N53</f>
        <v>0</v>
      </c>
      <c r="S53" s="332">
        <f t="shared" si="11"/>
        <v>0</v>
      </c>
      <c r="T53" s="333"/>
      <c r="U53" s="334"/>
      <c r="V53" s="335"/>
    </row>
    <row r="54" spans="1:23" s="318" customFormat="1" ht="54" customHeight="1" x14ac:dyDescent="0.4">
      <c r="A54" s="547"/>
      <c r="B54" s="549" t="s">
        <v>121</v>
      </c>
      <c r="C54" s="550"/>
      <c r="D54" s="551"/>
      <c r="E54" s="319" t="s">
        <v>101</v>
      </c>
      <c r="F54" s="320">
        <v>16824</v>
      </c>
      <c r="G54" s="321">
        <v>68191848</v>
      </c>
      <c r="H54" s="322">
        <v>44287</v>
      </c>
      <c r="I54" s="323">
        <v>44423</v>
      </c>
      <c r="J54" s="324">
        <f>'[1]IAFF (1)'!G20</f>
        <v>6546</v>
      </c>
      <c r="K54" s="325">
        <f>'[1]IAFF (1)'!H20</f>
        <v>30.88</v>
      </c>
      <c r="L54" s="326">
        <f t="shared" ref="L54:L57" si="12">K54/J54</f>
        <v>4.7173846623892448E-3</v>
      </c>
      <c r="M54" s="327">
        <f>'[1]IAFF (1)'!K20</f>
        <v>45506015</v>
      </c>
      <c r="N54" s="327">
        <f>'[1]IAFF (1)'!L20</f>
        <v>2103660.84</v>
      </c>
      <c r="O54" s="328">
        <f t="shared" si="9"/>
        <v>4.6228192910321854E-2</v>
      </c>
      <c r="P54" s="329">
        <f>K54</f>
        <v>30.88</v>
      </c>
      <c r="Q54" s="330">
        <f t="shared" ref="Q54:Q57" si="13">L54</f>
        <v>4.7173846623892448E-3</v>
      </c>
      <c r="R54" s="331">
        <f t="shared" si="11"/>
        <v>2103660.84</v>
      </c>
      <c r="S54" s="332">
        <f t="shared" si="11"/>
        <v>4.6228192910321854E-2</v>
      </c>
      <c r="T54" s="333"/>
      <c r="U54" s="334"/>
      <c r="V54" s="335"/>
    </row>
    <row r="55" spans="1:23" s="318" customFormat="1" ht="43.5" customHeight="1" x14ac:dyDescent="0.4">
      <c r="A55" s="548"/>
      <c r="B55" s="549" t="s">
        <v>102</v>
      </c>
      <c r="C55" s="550"/>
      <c r="D55" s="551"/>
      <c r="E55" s="319" t="s">
        <v>99</v>
      </c>
      <c r="F55" s="320">
        <v>5</v>
      </c>
      <c r="G55" s="321">
        <v>20207600</v>
      </c>
      <c r="H55" s="322">
        <v>44197</v>
      </c>
      <c r="I55" s="323">
        <v>44561</v>
      </c>
      <c r="J55" s="324">
        <f>'[1]IAFF (1)'!G21</f>
        <v>7</v>
      </c>
      <c r="K55" s="325">
        <f>'[1]IAFF (1)'!H21</f>
        <v>0</v>
      </c>
      <c r="L55" s="326">
        <f t="shared" si="12"/>
        <v>0</v>
      </c>
      <c r="M55" s="327">
        <f>'[1]IAFF (1)'!K21</f>
        <v>7944372</v>
      </c>
      <c r="N55" s="327">
        <f>'[1]IAFF (1)'!L21</f>
        <v>0</v>
      </c>
      <c r="O55" s="328">
        <f t="shared" si="9"/>
        <v>0</v>
      </c>
      <c r="P55" s="329">
        <f t="shared" si="10"/>
        <v>0</v>
      </c>
      <c r="Q55" s="330">
        <f t="shared" si="13"/>
        <v>0</v>
      </c>
      <c r="R55" s="331">
        <f t="shared" si="11"/>
        <v>0</v>
      </c>
      <c r="S55" s="332">
        <f t="shared" si="11"/>
        <v>0</v>
      </c>
      <c r="T55" s="333"/>
      <c r="U55" s="334"/>
      <c r="V55" s="335"/>
    </row>
    <row r="56" spans="1:23" s="318" customFormat="1" ht="112.5" customHeight="1" x14ac:dyDescent="0.4">
      <c r="A56" s="336" t="s">
        <v>116</v>
      </c>
      <c r="B56" s="549" t="s">
        <v>117</v>
      </c>
      <c r="C56" s="550"/>
      <c r="D56" s="551"/>
      <c r="E56" s="319" t="s">
        <v>118</v>
      </c>
      <c r="F56" s="337">
        <v>1</v>
      </c>
      <c r="G56" s="338">
        <v>1100000</v>
      </c>
      <c r="H56" s="322">
        <v>44197</v>
      </c>
      <c r="I56" s="323">
        <v>44561</v>
      </c>
      <c r="J56" s="324">
        <f>'[1]IAFF (1)'!G22</f>
        <v>1</v>
      </c>
      <c r="K56" s="325">
        <f>'[1]IAFF (1)'!H22</f>
        <v>0</v>
      </c>
      <c r="L56" s="326">
        <f t="shared" si="12"/>
        <v>0</v>
      </c>
      <c r="M56" s="327">
        <f>'[1]IAFF (1)'!K22</f>
        <v>0</v>
      </c>
      <c r="N56" s="327">
        <f>'[1]IAFF (1)'!L22</f>
        <v>0</v>
      </c>
      <c r="O56" s="328">
        <v>0</v>
      </c>
      <c r="P56" s="329">
        <f t="shared" si="10"/>
        <v>0</v>
      </c>
      <c r="Q56" s="330">
        <f t="shared" si="13"/>
        <v>0</v>
      </c>
      <c r="R56" s="331">
        <f t="shared" si="11"/>
        <v>0</v>
      </c>
      <c r="S56" s="332">
        <f t="shared" si="11"/>
        <v>0</v>
      </c>
      <c r="T56" s="333"/>
      <c r="U56" s="334"/>
      <c r="V56" s="335"/>
    </row>
    <row r="57" spans="1:23" s="318" customFormat="1" ht="81.75" customHeight="1" x14ac:dyDescent="0.4">
      <c r="A57" s="560" t="s">
        <v>103</v>
      </c>
      <c r="B57" s="549" t="s">
        <v>104</v>
      </c>
      <c r="C57" s="550"/>
      <c r="D57" s="551"/>
      <c r="E57" s="319" t="s">
        <v>93</v>
      </c>
      <c r="F57" s="337" t="s">
        <v>88</v>
      </c>
      <c r="G57" s="338"/>
      <c r="H57" s="322"/>
      <c r="I57" s="323"/>
      <c r="J57" s="324">
        <f>'[1]IAFF (1)'!G23</f>
        <v>1</v>
      </c>
      <c r="K57" s="325">
        <v>0</v>
      </c>
      <c r="L57" s="326">
        <f t="shared" si="12"/>
        <v>0</v>
      </c>
      <c r="M57" s="327">
        <f>'[1]IAFF (1)'!K23</f>
        <v>219000</v>
      </c>
      <c r="N57" s="327">
        <f>'[1]IAFF (1)'!L23</f>
        <v>70582.38</v>
      </c>
      <c r="O57" s="328">
        <f t="shared" si="9"/>
        <v>0.32229397260273973</v>
      </c>
      <c r="P57" s="329">
        <f t="shared" si="10"/>
        <v>0</v>
      </c>
      <c r="Q57" s="330">
        <f t="shared" si="13"/>
        <v>0</v>
      </c>
      <c r="R57" s="331">
        <f t="shared" si="11"/>
        <v>70582.38</v>
      </c>
      <c r="S57" s="332">
        <f t="shared" si="11"/>
        <v>0.32229397260273973</v>
      </c>
      <c r="T57" s="333"/>
      <c r="U57" s="334"/>
      <c r="V57" s="335"/>
    </row>
    <row r="58" spans="1:23" s="318" customFormat="1" ht="26.25" x14ac:dyDescent="0.4">
      <c r="A58" s="560"/>
      <c r="B58" s="549" t="s">
        <v>122</v>
      </c>
      <c r="C58" s="550"/>
      <c r="D58" s="551"/>
      <c r="E58" s="319" t="s">
        <v>93</v>
      </c>
      <c r="F58" s="337" t="s">
        <v>88</v>
      </c>
      <c r="G58" s="338">
        <v>7734977</v>
      </c>
      <c r="H58" s="322">
        <v>44197</v>
      </c>
      <c r="I58" s="323">
        <v>44561</v>
      </c>
      <c r="J58" s="329">
        <f>'[1]IAFF (1)'!G24</f>
        <v>1</v>
      </c>
      <c r="K58" s="340">
        <f>'[1]IAFF (1)'!H24</f>
        <v>0</v>
      </c>
      <c r="L58" s="326">
        <v>0</v>
      </c>
      <c r="M58" s="327">
        <f>'[1]IAFF (1)'!K24</f>
        <v>3905438</v>
      </c>
      <c r="N58" s="327">
        <f>'[1]IAFF (1)'!L24</f>
        <v>3308254</v>
      </c>
      <c r="O58" s="328">
        <f t="shared" si="9"/>
        <v>0.84708911010749621</v>
      </c>
      <c r="P58" s="329">
        <f t="shared" si="10"/>
        <v>0</v>
      </c>
      <c r="Q58" s="330" t="s">
        <v>88</v>
      </c>
      <c r="R58" s="331">
        <f t="shared" si="11"/>
        <v>3308254</v>
      </c>
      <c r="S58" s="332">
        <f t="shared" si="11"/>
        <v>0.84708911010749621</v>
      </c>
      <c r="T58" s="333"/>
      <c r="U58" s="334"/>
      <c r="V58" s="335"/>
    </row>
    <row r="59" spans="1:23" s="318" customFormat="1" ht="27" thickBot="1" x14ac:dyDescent="0.45">
      <c r="A59" s="233"/>
      <c r="B59" s="342"/>
      <c r="C59" s="343"/>
      <c r="D59" s="344"/>
      <c r="E59" s="319"/>
      <c r="F59" s="320"/>
      <c r="G59" s="345">
        <f>SUM(G53:G58)</f>
        <v>99537000</v>
      </c>
      <c r="H59" s="346"/>
      <c r="I59" s="347"/>
      <c r="J59" s="348">
        <f>SUM(J53:J58)</f>
        <v>6562</v>
      </c>
      <c r="K59" s="348">
        <f>SUM(K53:K58)</f>
        <v>30.88</v>
      </c>
      <c r="L59" s="350">
        <f>K59/J59</f>
        <v>4.7058823529411761E-3</v>
      </c>
      <c r="M59" s="351">
        <f>SUM(M53:M58)</f>
        <v>81944705</v>
      </c>
      <c r="N59" s="351">
        <f>SUM(N53:N58)</f>
        <v>5482497.2199999997</v>
      </c>
      <c r="O59" s="352">
        <f t="shared" si="9"/>
        <v>6.6904838085633467E-2</v>
      </c>
      <c r="P59" s="353">
        <f t="shared" si="10"/>
        <v>30.88</v>
      </c>
      <c r="Q59" s="330">
        <f>SUM(Q53:Q56)</f>
        <v>4.7173846623892448E-3</v>
      </c>
      <c r="R59" s="354">
        <f t="shared" si="11"/>
        <v>5482497.2199999997</v>
      </c>
      <c r="S59" s="355">
        <f t="shared" si="11"/>
        <v>6.6904838085633467E-2</v>
      </c>
      <c r="T59" s="333"/>
      <c r="U59" s="334"/>
      <c r="V59" s="335"/>
    </row>
    <row r="60" spans="1:23" s="368" customFormat="1" ht="26.25" x14ac:dyDescent="0.4">
      <c r="A60" s="356"/>
      <c r="B60" s="356"/>
      <c r="C60" s="356"/>
      <c r="D60" s="356"/>
      <c r="E60" s="357"/>
      <c r="F60" s="358"/>
      <c r="G60" s="359"/>
      <c r="H60" s="360"/>
      <c r="I60" s="360"/>
      <c r="J60" s="357"/>
      <c r="K60" s="357"/>
      <c r="L60" s="361"/>
      <c r="M60" s="362"/>
      <c r="N60" s="362"/>
      <c r="O60" s="363"/>
      <c r="P60" s="358"/>
      <c r="Q60" s="364"/>
      <c r="R60" s="365"/>
      <c r="S60" s="363"/>
      <c r="T60" s="366"/>
      <c r="U60" s="366"/>
      <c r="V60" s="366"/>
    </row>
    <row r="61" spans="1:23" s="318" customFormat="1" ht="27" thickBot="1" x14ac:dyDescent="0.45">
      <c r="A61" s="369" t="s">
        <v>37</v>
      </c>
      <c r="B61" s="555">
        <v>2022</v>
      </c>
      <c r="C61" s="556"/>
      <c r="D61" s="556"/>
      <c r="E61" s="556"/>
      <c r="F61" s="556"/>
      <c r="G61" s="556"/>
      <c r="H61" s="556"/>
      <c r="I61" s="556"/>
      <c r="J61" s="556"/>
      <c r="K61" s="556"/>
      <c r="L61" s="556"/>
      <c r="M61" s="556"/>
      <c r="N61" s="556"/>
      <c r="O61" s="556"/>
      <c r="P61" s="556"/>
      <c r="Q61" s="556"/>
      <c r="R61" s="556"/>
      <c r="S61" s="556"/>
      <c r="T61" s="557"/>
      <c r="U61" s="558"/>
      <c r="V61" s="370"/>
    </row>
    <row r="62" spans="1:23" s="318" customFormat="1" ht="27" thickBot="1" x14ac:dyDescent="0.45">
      <c r="A62" s="559" t="s">
        <v>40</v>
      </c>
      <c r="B62" s="562" t="s">
        <v>41</v>
      </c>
      <c r="C62" s="563"/>
      <c r="D62" s="564"/>
      <c r="E62" s="564" t="s">
        <v>42</v>
      </c>
      <c r="F62" s="571" t="s">
        <v>62</v>
      </c>
      <c r="G62" s="572"/>
      <c r="H62" s="573" t="s">
        <v>78</v>
      </c>
      <c r="I62" s="574"/>
      <c r="J62" s="575" t="s">
        <v>79</v>
      </c>
      <c r="K62" s="576"/>
      <c r="L62" s="577"/>
      <c r="M62" s="578" t="s">
        <v>80</v>
      </c>
      <c r="N62" s="579"/>
      <c r="O62" s="580"/>
      <c r="P62" s="581" t="s">
        <v>81</v>
      </c>
      <c r="Q62" s="582"/>
      <c r="R62" s="583" t="s">
        <v>82</v>
      </c>
      <c r="S62" s="584"/>
      <c r="T62" s="585" t="s">
        <v>83</v>
      </c>
      <c r="U62" s="586"/>
      <c r="V62" s="587"/>
    </row>
    <row r="63" spans="1:23" s="318" customFormat="1" ht="26.25" x14ac:dyDescent="0.4">
      <c r="A63" s="560"/>
      <c r="B63" s="565"/>
      <c r="C63" s="566"/>
      <c r="D63" s="567"/>
      <c r="E63" s="567"/>
      <c r="F63" s="594" t="s">
        <v>47</v>
      </c>
      <c r="G63" s="596" t="s">
        <v>46</v>
      </c>
      <c r="H63" s="598" t="s">
        <v>73</v>
      </c>
      <c r="I63" s="600" t="s">
        <v>74</v>
      </c>
      <c r="J63" s="602" t="s">
        <v>48</v>
      </c>
      <c r="K63" s="604" t="s">
        <v>36</v>
      </c>
      <c r="L63" s="606" t="s">
        <v>35</v>
      </c>
      <c r="M63" s="604" t="s">
        <v>48</v>
      </c>
      <c r="N63" s="604" t="s">
        <v>36</v>
      </c>
      <c r="O63" s="609" t="s">
        <v>35</v>
      </c>
      <c r="P63" s="611" t="s">
        <v>75</v>
      </c>
      <c r="Q63" s="613" t="s">
        <v>76</v>
      </c>
      <c r="R63" s="615" t="s">
        <v>77</v>
      </c>
      <c r="S63" s="544" t="s">
        <v>76</v>
      </c>
      <c r="T63" s="588"/>
      <c r="U63" s="589"/>
      <c r="V63" s="590"/>
    </row>
    <row r="64" spans="1:23" s="318" customFormat="1" ht="27" thickBot="1" x14ac:dyDescent="0.45">
      <c r="A64" s="561"/>
      <c r="B64" s="568"/>
      <c r="C64" s="569"/>
      <c r="D64" s="570"/>
      <c r="E64" s="570"/>
      <c r="F64" s="595"/>
      <c r="G64" s="597"/>
      <c r="H64" s="599"/>
      <c r="I64" s="601"/>
      <c r="J64" s="603"/>
      <c r="K64" s="605"/>
      <c r="L64" s="607"/>
      <c r="M64" s="608"/>
      <c r="N64" s="605"/>
      <c r="O64" s="610"/>
      <c r="P64" s="612"/>
      <c r="Q64" s="614"/>
      <c r="R64" s="616"/>
      <c r="S64" s="545"/>
      <c r="T64" s="591"/>
      <c r="U64" s="592"/>
      <c r="V64" s="593"/>
    </row>
    <row r="65" spans="1:22" s="318" customFormat="1" ht="90.75" customHeight="1" x14ac:dyDescent="0.4">
      <c r="A65" s="546" t="s">
        <v>120</v>
      </c>
      <c r="B65" s="549" t="str">
        <f>'IAFF (1)'!B19:D19</f>
        <v>Construcción, ampliación y mejoramiento de infraestructura educativa del ciclo diversificado</v>
      </c>
      <c r="C65" s="550"/>
      <c r="D65" s="551"/>
      <c r="E65" s="319" t="s">
        <v>101</v>
      </c>
      <c r="F65" s="320">
        <f>'IAFF (1)'!K36</f>
        <v>793</v>
      </c>
      <c r="G65" s="321">
        <v>31666213</v>
      </c>
      <c r="H65" s="322">
        <v>44562</v>
      </c>
      <c r="I65" s="323">
        <v>44926</v>
      </c>
      <c r="J65" s="329">
        <v>4773</v>
      </c>
      <c r="K65" s="325">
        <f>'IAFF (1)'!H19</f>
        <v>0</v>
      </c>
      <c r="L65" s="326">
        <f>K65/J65</f>
        <v>0</v>
      </c>
      <c r="M65" s="327">
        <f>G65</f>
        <v>31666213</v>
      </c>
      <c r="N65" s="327">
        <v>17564691.59</v>
      </c>
      <c r="O65" s="328">
        <f t="shared" ref="O65:O68" si="14">N65/M65</f>
        <v>0.55468241781863847</v>
      </c>
      <c r="P65" s="416">
        <f t="shared" ref="P65" si="15">K65</f>
        <v>0</v>
      </c>
      <c r="Q65" s="330">
        <f>L65</f>
        <v>0</v>
      </c>
      <c r="R65" s="331">
        <f t="shared" ref="R65:R71" si="16">N65</f>
        <v>17564691.59</v>
      </c>
      <c r="S65" s="332">
        <f t="shared" ref="S65:S69" si="17">O65</f>
        <v>0.55468241781863847</v>
      </c>
      <c r="T65" s="333"/>
      <c r="U65" s="334"/>
      <c r="V65" s="335"/>
    </row>
    <row r="66" spans="1:22" s="318" customFormat="1" ht="86.25" customHeight="1" x14ac:dyDescent="0.4">
      <c r="A66" s="547"/>
      <c r="B66" s="549" t="str">
        <f>'IAFF (1)'!B20:D20</f>
        <v>Institutos tecnológicos dotados con equipamiento y mobiliario escolar</v>
      </c>
      <c r="C66" s="550"/>
      <c r="D66" s="551"/>
      <c r="E66" s="319" t="s">
        <v>99</v>
      </c>
      <c r="F66" s="320">
        <f>'IAFF (1)'!K37</f>
        <v>11</v>
      </c>
      <c r="G66" s="321">
        <v>3777438</v>
      </c>
      <c r="H66" s="322">
        <v>44562</v>
      </c>
      <c r="I66" s="323">
        <v>44926</v>
      </c>
      <c r="J66" s="329">
        <v>12</v>
      </c>
      <c r="K66" s="325">
        <f>'[1]IAFF (1)'!H32</f>
        <v>0</v>
      </c>
      <c r="L66" s="326">
        <f t="shared" ref="L66:L67" si="18">K66/J66</f>
        <v>0</v>
      </c>
      <c r="M66" s="327">
        <f>G66</f>
        <v>3777438</v>
      </c>
      <c r="N66" s="327">
        <f>'IAFF (1)'!L20</f>
        <v>0</v>
      </c>
      <c r="O66" s="328">
        <f t="shared" si="14"/>
        <v>0</v>
      </c>
      <c r="P66" s="329">
        <f>K66</f>
        <v>0</v>
      </c>
      <c r="Q66" s="330">
        <f t="shared" ref="Q66:Q69" si="19">L66</f>
        <v>0</v>
      </c>
      <c r="R66" s="331">
        <f t="shared" si="16"/>
        <v>0</v>
      </c>
      <c r="S66" s="332">
        <f t="shared" si="17"/>
        <v>0</v>
      </c>
      <c r="T66" s="333"/>
      <c r="U66" s="334"/>
      <c r="V66" s="335"/>
    </row>
    <row r="67" spans="1:22" s="318" customFormat="1" ht="82.5" customHeight="1" x14ac:dyDescent="0.4">
      <c r="A67" s="548"/>
      <c r="B67" s="549" t="s">
        <v>98</v>
      </c>
      <c r="C67" s="550"/>
      <c r="D67" s="551"/>
      <c r="E67" s="319" t="s">
        <v>99</v>
      </c>
      <c r="F67" s="320">
        <f>'IAFF (1)'!K38</f>
        <v>2</v>
      </c>
      <c r="G67" s="321">
        <v>11095831</v>
      </c>
      <c r="H67" s="322">
        <v>44562</v>
      </c>
      <c r="I67" s="323">
        <v>44926</v>
      </c>
      <c r="J67" s="329">
        <v>5</v>
      </c>
      <c r="K67" s="325">
        <v>0</v>
      </c>
      <c r="L67" s="326">
        <f t="shared" si="18"/>
        <v>0</v>
      </c>
      <c r="M67" s="327">
        <f>G67</f>
        <v>11095831</v>
      </c>
      <c r="N67" s="327">
        <v>10280809.970000001</v>
      </c>
      <c r="O67" s="328">
        <f t="shared" si="14"/>
        <v>0.92654709412931768</v>
      </c>
      <c r="P67" s="329">
        <f t="shared" ref="P67:P71" si="20">K67</f>
        <v>0</v>
      </c>
      <c r="Q67" s="330">
        <f t="shared" si="19"/>
        <v>0</v>
      </c>
      <c r="R67" s="331">
        <f t="shared" si="16"/>
        <v>10280809.970000001</v>
      </c>
      <c r="S67" s="332">
        <f>R67/M67</f>
        <v>0.92654709412931768</v>
      </c>
      <c r="T67" s="333"/>
      <c r="U67" s="334"/>
      <c r="V67" s="335"/>
    </row>
    <row r="68" spans="1:22" s="318" customFormat="1" ht="52.5" customHeight="1" x14ac:dyDescent="0.4">
      <c r="A68" s="546" t="s">
        <v>103</v>
      </c>
      <c r="B68" s="549" t="s">
        <v>104</v>
      </c>
      <c r="C68" s="550"/>
      <c r="D68" s="551"/>
      <c r="E68" s="319" t="s">
        <v>118</v>
      </c>
      <c r="F68" s="337"/>
      <c r="G68" s="338">
        <v>191428</v>
      </c>
      <c r="H68" s="322">
        <v>44562</v>
      </c>
      <c r="I68" s="323">
        <v>44926</v>
      </c>
      <c r="J68" s="329">
        <v>0</v>
      </c>
      <c r="K68" s="325">
        <f>'[1]IAFF (1)'!H34</f>
        <v>0</v>
      </c>
      <c r="L68" s="326">
        <v>0</v>
      </c>
      <c r="M68" s="327">
        <f>G68</f>
        <v>191428</v>
      </c>
      <c r="N68" s="327">
        <v>105803.76</v>
      </c>
      <c r="O68" s="328">
        <f t="shared" si="14"/>
        <v>0.5527078588294293</v>
      </c>
      <c r="P68" s="329">
        <f t="shared" si="20"/>
        <v>0</v>
      </c>
      <c r="Q68" s="330">
        <v>0</v>
      </c>
      <c r="R68" s="331">
        <f t="shared" si="16"/>
        <v>105803.76</v>
      </c>
      <c r="S68" s="332">
        <f>R68/M68</f>
        <v>0.5527078588294293</v>
      </c>
      <c r="T68" s="333"/>
      <c r="U68" s="334"/>
      <c r="V68" s="335"/>
    </row>
    <row r="69" spans="1:22" s="318" customFormat="1" ht="26.25" customHeight="1" x14ac:dyDescent="0.4">
      <c r="A69" s="547"/>
      <c r="B69" s="549" t="s">
        <v>122</v>
      </c>
      <c r="C69" s="550"/>
      <c r="D69" s="551"/>
      <c r="E69" s="319" t="s">
        <v>93</v>
      </c>
      <c r="F69" s="337" t="s">
        <v>88</v>
      </c>
      <c r="G69" s="338">
        <v>1812596</v>
      </c>
      <c r="H69" s="322">
        <v>44562</v>
      </c>
      <c r="I69" s="323">
        <v>44926</v>
      </c>
      <c r="J69" s="324">
        <v>0</v>
      </c>
      <c r="K69" s="325">
        <v>0</v>
      </c>
      <c r="L69" s="326">
        <v>0</v>
      </c>
      <c r="M69" s="327">
        <f>G69</f>
        <v>1812596</v>
      </c>
      <c r="N69" s="327">
        <v>1211858.23</v>
      </c>
      <c r="O69" s="328">
        <f t="shared" ref="O69:O71" si="21">N69/M69</f>
        <v>0.66857602576635944</v>
      </c>
      <c r="P69" s="329">
        <f t="shared" si="20"/>
        <v>0</v>
      </c>
      <c r="Q69" s="330">
        <f t="shared" si="19"/>
        <v>0</v>
      </c>
      <c r="R69" s="331">
        <f t="shared" si="16"/>
        <v>1211858.23</v>
      </c>
      <c r="S69" s="332">
        <f t="shared" si="17"/>
        <v>0.66857602576635944</v>
      </c>
      <c r="T69" s="333"/>
      <c r="U69" s="334"/>
      <c r="V69" s="335"/>
    </row>
    <row r="70" spans="1:22" s="318" customFormat="1" ht="26.25" hidden="1" customHeight="1" x14ac:dyDescent="0.4">
      <c r="A70" s="547"/>
      <c r="B70" s="552"/>
      <c r="C70" s="553"/>
      <c r="D70" s="554"/>
      <c r="E70" s="390"/>
      <c r="F70" s="391"/>
      <c r="G70" s="338"/>
      <c r="H70" s="322"/>
      <c r="I70" s="323"/>
      <c r="J70" s="329"/>
      <c r="K70" s="340"/>
      <c r="L70" s="326"/>
      <c r="M70" s="327"/>
      <c r="N70" s="327"/>
      <c r="O70" s="328"/>
      <c r="P70" s="329"/>
      <c r="Q70" s="330"/>
      <c r="R70" s="331"/>
      <c r="S70" s="332"/>
      <c r="T70" s="333"/>
      <c r="U70" s="334"/>
      <c r="V70" s="335"/>
    </row>
    <row r="71" spans="1:22" s="318" customFormat="1" ht="99" customHeight="1" x14ac:dyDescent="0.4">
      <c r="A71" s="539" t="s">
        <v>124</v>
      </c>
      <c r="B71" s="539"/>
      <c r="C71" s="539"/>
      <c r="D71" s="539"/>
      <c r="E71" s="539"/>
      <c r="F71" s="539"/>
      <c r="G71" s="389">
        <f>SUM(G65:G70)</f>
        <v>48543506</v>
      </c>
      <c r="H71" s="346"/>
      <c r="I71" s="347"/>
      <c r="J71" s="348">
        <f>SUM(J65:J70)</f>
        <v>4790</v>
      </c>
      <c r="K71" s="348">
        <f>SUM(K65:K70)</f>
        <v>0</v>
      </c>
      <c r="L71" s="350">
        <f>K71/J71</f>
        <v>0</v>
      </c>
      <c r="M71" s="351">
        <f>SUM(M65:M70)</f>
        <v>48543506</v>
      </c>
      <c r="N71" s="351">
        <f>SUM(N65:N70)</f>
        <v>29163163.550000004</v>
      </c>
      <c r="O71" s="352">
        <f t="shared" si="21"/>
        <v>0.60076343785304676</v>
      </c>
      <c r="P71" s="415">
        <f t="shared" si="20"/>
        <v>0</v>
      </c>
      <c r="Q71" s="330">
        <f>P71/J71</f>
        <v>0</v>
      </c>
      <c r="R71" s="354">
        <f t="shared" si="16"/>
        <v>29163163.550000004</v>
      </c>
      <c r="S71" s="355">
        <f>R71/M71</f>
        <v>0.60076343785304676</v>
      </c>
      <c r="T71" s="333"/>
      <c r="U71" s="334"/>
      <c r="V71" s="335"/>
    </row>
    <row r="72" spans="1:22" s="368" customFormat="1" ht="48.75" customHeight="1" x14ac:dyDescent="0.4">
      <c r="A72" s="427"/>
      <c r="B72" s="428"/>
      <c r="C72" s="429"/>
      <c r="D72" s="429"/>
      <c r="E72" s="429"/>
      <c r="F72" s="429"/>
      <c r="G72" s="426"/>
      <c r="H72" s="423"/>
      <c r="I72" s="423"/>
      <c r="J72" s="424"/>
      <c r="K72" s="424"/>
      <c r="L72" s="425"/>
      <c r="M72" s="430"/>
      <c r="N72" s="430"/>
      <c r="O72" s="364"/>
      <c r="P72" s="426"/>
      <c r="Q72" s="364"/>
      <c r="R72" s="431"/>
      <c r="S72" s="364"/>
      <c r="T72" s="366"/>
      <c r="U72" s="432"/>
      <c r="V72" s="366"/>
    </row>
    <row r="73" spans="1:22" s="318" customFormat="1" ht="27" thickBot="1" x14ac:dyDescent="0.45">
      <c r="A73" s="369" t="s">
        <v>37</v>
      </c>
      <c r="B73" s="555">
        <v>2023</v>
      </c>
      <c r="C73" s="556"/>
      <c r="D73" s="556"/>
      <c r="E73" s="556"/>
      <c r="F73" s="556"/>
      <c r="G73" s="556"/>
      <c r="H73" s="556"/>
      <c r="I73" s="556"/>
      <c r="J73" s="556"/>
      <c r="K73" s="556"/>
      <c r="L73" s="556"/>
      <c r="M73" s="556"/>
      <c r="N73" s="556"/>
      <c r="O73" s="556"/>
      <c r="P73" s="556"/>
      <c r="Q73" s="556"/>
      <c r="R73" s="556"/>
      <c r="S73" s="556"/>
      <c r="T73" s="557"/>
      <c r="U73" s="558"/>
      <c r="V73" s="370"/>
    </row>
    <row r="74" spans="1:22" s="318" customFormat="1" ht="27" thickBot="1" x14ac:dyDescent="0.45">
      <c r="A74" s="559" t="s">
        <v>40</v>
      </c>
      <c r="B74" s="562" t="s">
        <v>41</v>
      </c>
      <c r="C74" s="563"/>
      <c r="D74" s="564"/>
      <c r="E74" s="564" t="s">
        <v>42</v>
      </c>
      <c r="F74" s="571" t="s">
        <v>62</v>
      </c>
      <c r="G74" s="572"/>
      <c r="H74" s="573" t="s">
        <v>78</v>
      </c>
      <c r="I74" s="574"/>
      <c r="J74" s="575" t="s">
        <v>79</v>
      </c>
      <c r="K74" s="576"/>
      <c r="L74" s="577"/>
      <c r="M74" s="578" t="s">
        <v>80</v>
      </c>
      <c r="N74" s="579"/>
      <c r="O74" s="580"/>
      <c r="P74" s="581" t="s">
        <v>81</v>
      </c>
      <c r="Q74" s="582"/>
      <c r="R74" s="583" t="s">
        <v>82</v>
      </c>
      <c r="S74" s="584"/>
      <c r="T74" s="585" t="s">
        <v>83</v>
      </c>
      <c r="U74" s="586"/>
      <c r="V74" s="587"/>
    </row>
    <row r="75" spans="1:22" s="318" customFormat="1" ht="26.25" x14ac:dyDescent="0.4">
      <c r="A75" s="560"/>
      <c r="B75" s="565"/>
      <c r="C75" s="566"/>
      <c r="D75" s="567"/>
      <c r="E75" s="567"/>
      <c r="F75" s="594" t="s">
        <v>47</v>
      </c>
      <c r="G75" s="596" t="s">
        <v>46</v>
      </c>
      <c r="H75" s="598" t="s">
        <v>73</v>
      </c>
      <c r="I75" s="600" t="s">
        <v>74</v>
      </c>
      <c r="J75" s="602" t="s">
        <v>48</v>
      </c>
      <c r="K75" s="604" t="s">
        <v>36</v>
      </c>
      <c r="L75" s="606" t="s">
        <v>35</v>
      </c>
      <c r="M75" s="604" t="s">
        <v>48</v>
      </c>
      <c r="N75" s="604" t="s">
        <v>36</v>
      </c>
      <c r="O75" s="609" t="s">
        <v>35</v>
      </c>
      <c r="P75" s="611" t="s">
        <v>75</v>
      </c>
      <c r="Q75" s="613" t="s">
        <v>76</v>
      </c>
      <c r="R75" s="615" t="s">
        <v>77</v>
      </c>
      <c r="S75" s="544" t="s">
        <v>76</v>
      </c>
      <c r="T75" s="588"/>
      <c r="U75" s="589"/>
      <c r="V75" s="590"/>
    </row>
    <row r="76" spans="1:22" ht="49.5" customHeight="1" thickBot="1" x14ac:dyDescent="0.3">
      <c r="A76" s="561"/>
      <c r="B76" s="568"/>
      <c r="C76" s="569"/>
      <c r="D76" s="570"/>
      <c r="E76" s="570"/>
      <c r="F76" s="595"/>
      <c r="G76" s="597"/>
      <c r="H76" s="599"/>
      <c r="I76" s="601"/>
      <c r="J76" s="603"/>
      <c r="K76" s="605"/>
      <c r="L76" s="607"/>
      <c r="M76" s="608"/>
      <c r="N76" s="605"/>
      <c r="O76" s="610"/>
      <c r="P76" s="612"/>
      <c r="Q76" s="614"/>
      <c r="R76" s="616"/>
      <c r="S76" s="545"/>
      <c r="T76" s="591"/>
      <c r="U76" s="592"/>
      <c r="V76" s="593"/>
    </row>
    <row r="77" spans="1:22" ht="93.75" customHeight="1" x14ac:dyDescent="0.25">
      <c r="A77" s="546" t="s">
        <v>120</v>
      </c>
      <c r="B77" s="549" t="str">
        <f>'IAFF (1)'!B19:D19</f>
        <v>Construcción, ampliación y mejoramiento de infraestructura educativa del ciclo diversificado</v>
      </c>
      <c r="C77" s="550"/>
      <c r="D77" s="551"/>
      <c r="E77" s="319" t="s">
        <v>101</v>
      </c>
      <c r="F77" s="320">
        <f>'IAFF (1)'!G19</f>
        <v>793</v>
      </c>
      <c r="G77" s="321">
        <v>5740313</v>
      </c>
      <c r="H77" s="322">
        <v>44927</v>
      </c>
      <c r="I77" s="323">
        <v>45291</v>
      </c>
      <c r="J77" s="329">
        <f>F77</f>
        <v>793</v>
      </c>
      <c r="K77" s="325">
        <f>'IAFF (1)'!H19</f>
        <v>0</v>
      </c>
      <c r="L77" s="326">
        <f>K77/J77</f>
        <v>0</v>
      </c>
      <c r="M77" s="327">
        <f>5270093+470220</f>
        <v>5740313</v>
      </c>
      <c r="N77" s="327">
        <f>'IAFF (1)'!L19</f>
        <v>0</v>
      </c>
      <c r="O77" s="328">
        <f t="shared" ref="O77:O79" si="22">N77/M77</f>
        <v>0</v>
      </c>
      <c r="P77" s="416">
        <f t="shared" ref="P77" si="23">K77</f>
        <v>0</v>
      </c>
      <c r="Q77" s="330">
        <f>P77/J77</f>
        <v>0</v>
      </c>
      <c r="R77" s="331">
        <f t="shared" ref="R77:R82" si="24">N77</f>
        <v>0</v>
      </c>
      <c r="S77" s="332">
        <f t="shared" ref="S77:S78" si="25">O77</f>
        <v>0</v>
      </c>
      <c r="T77" s="333"/>
      <c r="U77" s="334"/>
      <c r="V77" s="335"/>
    </row>
    <row r="78" spans="1:22" ht="67.5" customHeight="1" x14ac:dyDescent="0.25">
      <c r="A78" s="547"/>
      <c r="B78" s="549" t="str">
        <f>'IAFF (1)'!B20:D20</f>
        <v>Institutos tecnológicos dotados con equipamiento y mobiliario escolar</v>
      </c>
      <c r="C78" s="550"/>
      <c r="D78" s="551"/>
      <c r="E78" s="319" t="s">
        <v>99</v>
      </c>
      <c r="F78" s="320">
        <f>'IAFF (1)'!G20</f>
        <v>11</v>
      </c>
      <c r="G78" s="321">
        <v>2156848</v>
      </c>
      <c r="H78" s="322">
        <v>44927</v>
      </c>
      <c r="I78" s="323">
        <v>45291</v>
      </c>
      <c r="J78" s="329">
        <f>F78</f>
        <v>11</v>
      </c>
      <c r="K78" s="325">
        <f>'IAFF (1)'!H20</f>
        <v>0</v>
      </c>
      <c r="L78" s="326">
        <f>K78/J78</f>
        <v>0</v>
      </c>
      <c r="M78" s="327">
        <f>7484+13257+150731+66078+362985+16576+4200+97146+498573+559345+380473</f>
        <v>2156848</v>
      </c>
      <c r="N78" s="327">
        <f>'IAFF (1)'!L20</f>
        <v>0</v>
      </c>
      <c r="O78" s="328">
        <f t="shared" si="22"/>
        <v>0</v>
      </c>
      <c r="P78" s="329">
        <f>K78</f>
        <v>0</v>
      </c>
      <c r="Q78" s="330">
        <f>P78/J78</f>
        <v>0</v>
      </c>
      <c r="R78" s="331">
        <f t="shared" si="24"/>
        <v>0</v>
      </c>
      <c r="S78" s="332">
        <f t="shared" si="25"/>
        <v>0</v>
      </c>
      <c r="T78" s="333"/>
      <c r="U78" s="334"/>
      <c r="V78" s="335"/>
    </row>
    <row r="79" spans="1:22" ht="67.5" customHeight="1" x14ac:dyDescent="0.25">
      <c r="A79" s="548"/>
      <c r="B79" s="549" t="str">
        <f>'IAFF (1)'!B21:D21</f>
        <v>Centros escolares del nivel medio ciclo diversificado rehabilitados</v>
      </c>
      <c r="C79" s="550"/>
      <c r="D79" s="551"/>
      <c r="E79" s="319" t="s">
        <v>99</v>
      </c>
      <c r="F79" s="320">
        <f>'IAFF (1)'!F21</f>
        <v>2</v>
      </c>
      <c r="G79" s="321">
        <v>67249</v>
      </c>
      <c r="H79" s="322">
        <v>44927</v>
      </c>
      <c r="I79" s="323">
        <v>45291</v>
      </c>
      <c r="J79" s="329">
        <f>F79</f>
        <v>2</v>
      </c>
      <c r="K79" s="325">
        <f>'IAFF (1)'!H21</f>
        <v>0</v>
      </c>
      <c r="L79" s="326">
        <f>K79/J79</f>
        <v>0</v>
      </c>
      <c r="M79" s="327">
        <f>50000+17249</f>
        <v>67249</v>
      </c>
      <c r="N79" s="327">
        <f>'IAFF (1)'!L21</f>
        <v>0</v>
      </c>
      <c r="O79" s="328">
        <f t="shared" si="22"/>
        <v>0</v>
      </c>
      <c r="P79" s="329">
        <f t="shared" ref="P79:P82" si="26">K79</f>
        <v>0</v>
      </c>
      <c r="Q79" s="330">
        <f>P79/J79</f>
        <v>0</v>
      </c>
      <c r="R79" s="331">
        <f t="shared" si="24"/>
        <v>0</v>
      </c>
      <c r="S79" s="332">
        <f>R79/M79</f>
        <v>0</v>
      </c>
      <c r="T79" s="333"/>
      <c r="U79" s="334"/>
      <c r="V79" s="335"/>
    </row>
    <row r="80" spans="1:22" ht="67.5" customHeight="1" x14ac:dyDescent="0.25">
      <c r="A80" s="422" t="s">
        <v>170</v>
      </c>
      <c r="B80" s="549" t="s">
        <v>171</v>
      </c>
      <c r="C80" s="550"/>
      <c r="D80" s="551"/>
      <c r="E80" s="319" t="s">
        <v>172</v>
      </c>
      <c r="F80" s="337" t="s">
        <v>88</v>
      </c>
      <c r="G80" s="338">
        <v>50000</v>
      </c>
      <c r="H80" s="322">
        <v>44927</v>
      </c>
      <c r="I80" s="323">
        <v>45291</v>
      </c>
      <c r="J80" s="329" t="s">
        <v>88</v>
      </c>
      <c r="K80" s="325" t="s">
        <v>88</v>
      </c>
      <c r="L80" s="326">
        <v>0</v>
      </c>
      <c r="M80" s="327"/>
      <c r="N80" s="327">
        <f>'IAFF (1)'!L25</f>
        <v>0</v>
      </c>
      <c r="O80" s="328"/>
      <c r="P80" s="329"/>
      <c r="Q80" s="330">
        <v>0</v>
      </c>
      <c r="R80" s="331"/>
      <c r="S80" s="332"/>
      <c r="T80" s="333"/>
      <c r="U80" s="334"/>
      <c r="V80" s="335"/>
    </row>
    <row r="81" spans="1:22" ht="67.5" customHeight="1" x14ac:dyDescent="0.25">
      <c r="A81" s="546" t="s">
        <v>103</v>
      </c>
      <c r="B81" s="549" t="s">
        <v>104</v>
      </c>
      <c r="C81" s="550"/>
      <c r="D81" s="551"/>
      <c r="E81" s="319" t="s">
        <v>118</v>
      </c>
      <c r="F81" s="337" t="s">
        <v>88</v>
      </c>
      <c r="G81" s="338">
        <v>130000</v>
      </c>
      <c r="H81" s="322">
        <v>44927</v>
      </c>
      <c r="I81" s="323">
        <v>45291</v>
      </c>
      <c r="J81" s="329" t="s">
        <v>88</v>
      </c>
      <c r="K81" s="325" t="s">
        <v>88</v>
      </c>
      <c r="L81" s="326">
        <v>0</v>
      </c>
      <c r="M81" s="327">
        <f>50000+80000</f>
        <v>130000</v>
      </c>
      <c r="N81" s="327">
        <f>'IAFF (1)'!L27</f>
        <v>0</v>
      </c>
      <c r="O81" s="328">
        <v>0</v>
      </c>
      <c r="P81" s="329" t="str">
        <f t="shared" si="26"/>
        <v>N/A</v>
      </c>
      <c r="Q81" s="330">
        <v>0</v>
      </c>
      <c r="R81" s="331">
        <f t="shared" si="24"/>
        <v>0</v>
      </c>
      <c r="S81" s="332">
        <f>R81/M81</f>
        <v>0</v>
      </c>
      <c r="T81" s="333"/>
      <c r="U81" s="334"/>
      <c r="V81" s="335"/>
    </row>
    <row r="82" spans="1:22" ht="67.5" customHeight="1" x14ac:dyDescent="0.25">
      <c r="A82" s="547"/>
      <c r="B82" s="549" t="s">
        <v>122</v>
      </c>
      <c r="C82" s="550"/>
      <c r="D82" s="551"/>
      <c r="E82" s="319" t="s">
        <v>93</v>
      </c>
      <c r="F82" s="337" t="s">
        <v>88</v>
      </c>
      <c r="G82" s="338">
        <v>1117590</v>
      </c>
      <c r="H82" s="322">
        <v>44927</v>
      </c>
      <c r="I82" s="323">
        <v>45291</v>
      </c>
      <c r="J82" s="324" t="s">
        <v>88</v>
      </c>
      <c r="K82" s="325" t="s">
        <v>88</v>
      </c>
      <c r="L82" s="326">
        <v>0</v>
      </c>
      <c r="M82" s="327">
        <v>1117590</v>
      </c>
      <c r="N82" s="327">
        <f>'IAFF (1)'!L28</f>
        <v>0</v>
      </c>
      <c r="O82" s="328">
        <f t="shared" ref="O82" si="27">N82/M82</f>
        <v>0</v>
      </c>
      <c r="P82" s="329" t="str">
        <f t="shared" si="26"/>
        <v>N/A</v>
      </c>
      <c r="Q82" s="330">
        <v>0</v>
      </c>
      <c r="R82" s="331">
        <f t="shared" si="24"/>
        <v>0</v>
      </c>
      <c r="S82" s="332">
        <f t="shared" ref="S82" si="28">O82</f>
        <v>0</v>
      </c>
      <c r="T82" s="333"/>
      <c r="U82" s="334"/>
      <c r="V82" s="335"/>
    </row>
    <row r="83" spans="1:22" ht="67.5" hidden="1" customHeight="1" x14ac:dyDescent="0.25">
      <c r="A83" s="547"/>
      <c r="B83" s="552"/>
      <c r="C83" s="553"/>
      <c r="D83" s="554"/>
      <c r="E83" s="390"/>
      <c r="F83" s="391"/>
      <c r="G83" s="338"/>
      <c r="H83" s="322"/>
      <c r="I83" s="323"/>
      <c r="J83" s="329"/>
      <c r="K83" s="340"/>
      <c r="L83" s="326"/>
      <c r="M83" s="327"/>
      <c r="N83" s="327">
        <v>0</v>
      </c>
      <c r="O83" s="328"/>
      <c r="P83" s="329"/>
      <c r="Q83" s="330"/>
      <c r="R83" s="331"/>
      <c r="S83" s="332"/>
      <c r="T83" s="333"/>
      <c r="U83" s="334"/>
      <c r="V83" s="335"/>
    </row>
    <row r="84" spans="1:22" ht="107.25" customHeight="1" x14ac:dyDescent="0.25">
      <c r="A84" s="539" t="s">
        <v>124</v>
      </c>
      <c r="B84" s="539"/>
      <c r="C84" s="539"/>
      <c r="D84" s="539"/>
      <c r="E84" s="539"/>
      <c r="F84" s="539"/>
      <c r="G84" s="389">
        <f>SUM(G77:G83)</f>
        <v>9262000</v>
      </c>
      <c r="H84" s="346"/>
      <c r="I84" s="347"/>
      <c r="J84" s="348">
        <f>SUM(J77:J83)</f>
        <v>806</v>
      </c>
      <c r="K84" s="348">
        <f>SUM(K77:K83)</f>
        <v>0</v>
      </c>
      <c r="L84" s="350">
        <f>K84/J84</f>
        <v>0</v>
      </c>
      <c r="M84" s="351">
        <f>SUM(M77:M83)</f>
        <v>9212000</v>
      </c>
      <c r="N84" s="351">
        <f>SUM(N77:N83)</f>
        <v>0</v>
      </c>
      <c r="O84" s="352">
        <f t="shared" ref="O84" si="29">N84/M84</f>
        <v>0</v>
      </c>
      <c r="P84" s="415">
        <f t="shared" ref="P84" si="30">K84</f>
        <v>0</v>
      </c>
      <c r="Q84" s="330">
        <f>P84/J84</f>
        <v>0</v>
      </c>
      <c r="R84" s="354">
        <f t="shared" ref="R84" si="31">N84</f>
        <v>0</v>
      </c>
      <c r="S84" s="355">
        <f>R84/M84</f>
        <v>0</v>
      </c>
      <c r="T84" s="333"/>
      <c r="U84" s="334"/>
      <c r="V84" s="335"/>
    </row>
    <row r="85" spans="1:22" ht="27" thickBot="1" x14ac:dyDescent="0.45">
      <c r="A85" s="371"/>
      <c r="B85" s="371"/>
      <c r="C85" s="371"/>
      <c r="D85" s="371"/>
      <c r="E85" s="371"/>
      <c r="F85" s="371"/>
      <c r="G85" s="371"/>
      <c r="H85" s="371"/>
      <c r="I85" s="371"/>
      <c r="J85" s="371"/>
      <c r="K85" s="371"/>
      <c r="L85" s="372"/>
      <c r="M85" s="371"/>
      <c r="N85" s="371"/>
      <c r="O85" s="371"/>
      <c r="P85" s="371"/>
      <c r="Q85" s="371"/>
      <c r="R85" s="371"/>
      <c r="S85" s="372"/>
      <c r="T85" s="371"/>
      <c r="U85" s="371"/>
      <c r="V85" s="371"/>
    </row>
    <row r="86" spans="1:22" ht="27" thickBot="1" x14ac:dyDescent="0.45">
      <c r="A86" s="703" t="s">
        <v>63</v>
      </c>
      <c r="B86" s="704"/>
      <c r="C86" s="704"/>
      <c r="D86" s="704"/>
      <c r="E86" s="704"/>
      <c r="F86" s="704"/>
      <c r="G86" s="705"/>
      <c r="H86" s="318"/>
      <c r="I86" s="371"/>
      <c r="J86" s="371"/>
      <c r="K86" s="371"/>
      <c r="L86" s="372"/>
      <c r="M86" s="371"/>
      <c r="N86" s="371"/>
      <c r="O86" s="371"/>
      <c r="P86" s="371"/>
      <c r="Q86" s="371"/>
      <c r="R86" s="371"/>
      <c r="S86" s="372"/>
      <c r="T86" s="371"/>
      <c r="U86" s="371"/>
      <c r="V86" s="371"/>
    </row>
    <row r="87" spans="1:22" ht="79.5" thickBot="1" x14ac:dyDescent="0.45">
      <c r="A87" s="134" t="s">
        <v>64</v>
      </c>
      <c r="B87" s="134" t="s">
        <v>65</v>
      </c>
      <c r="C87" s="134" t="s">
        <v>66</v>
      </c>
      <c r="D87" s="706" t="s">
        <v>67</v>
      </c>
      <c r="E87" s="707"/>
      <c r="F87" s="706" t="s">
        <v>68</v>
      </c>
      <c r="G87" s="707"/>
      <c r="H87" s="318"/>
      <c r="I87" s="371"/>
      <c r="J87" s="371"/>
      <c r="K87" s="371"/>
      <c r="L87" s="372"/>
      <c r="M87" s="371"/>
      <c r="N87" s="371"/>
      <c r="O87" s="371"/>
      <c r="P87" s="371"/>
      <c r="Q87" s="371"/>
      <c r="R87" s="371"/>
      <c r="S87" s="372"/>
      <c r="T87" s="371"/>
      <c r="U87" s="371"/>
      <c r="V87" s="371"/>
    </row>
    <row r="88" spans="1:22" ht="26.25" x14ac:dyDescent="0.4">
      <c r="A88" s="373">
        <v>2018</v>
      </c>
      <c r="B88" s="435">
        <v>0</v>
      </c>
      <c r="C88" s="436">
        <f>+O23</f>
        <v>0.27475837911633211</v>
      </c>
      <c r="D88" s="708" t="str">
        <f>Q22</f>
        <v>N/A</v>
      </c>
      <c r="E88" s="692"/>
      <c r="F88" s="709">
        <f>R22</f>
        <v>5478204</v>
      </c>
      <c r="G88" s="710"/>
      <c r="H88" s="318"/>
      <c r="I88" s="371"/>
      <c r="J88" s="371"/>
      <c r="K88" s="371"/>
      <c r="L88" s="372"/>
      <c r="M88" s="371"/>
      <c r="N88" s="371"/>
      <c r="O88" s="371"/>
      <c r="P88" s="371"/>
      <c r="Q88" s="371"/>
      <c r="R88" s="371"/>
      <c r="S88" s="372"/>
      <c r="T88" s="371"/>
      <c r="U88" s="371"/>
      <c r="V88" s="371"/>
    </row>
    <row r="89" spans="1:22" ht="26.25" x14ac:dyDescent="0.4">
      <c r="A89" s="374">
        <v>2019</v>
      </c>
      <c r="B89" s="437">
        <f>Q35</f>
        <v>2.3769907297361539E-4</v>
      </c>
      <c r="C89" s="433">
        <f>S35</f>
        <v>0.12922703870742683</v>
      </c>
      <c r="D89" s="693">
        <f>Q35</f>
        <v>2.3769907297361539E-4</v>
      </c>
      <c r="E89" s="694"/>
      <c r="F89" s="695">
        <f>R35</f>
        <v>17073615.789999999</v>
      </c>
      <c r="G89" s="696"/>
      <c r="H89" s="318"/>
      <c r="I89" s="371"/>
      <c r="J89" s="371"/>
      <c r="K89" s="371"/>
      <c r="L89" s="372"/>
      <c r="M89" s="371"/>
      <c r="N89" s="371"/>
      <c r="O89" s="371"/>
      <c r="P89" s="371"/>
      <c r="Q89" s="371"/>
      <c r="R89" s="371"/>
      <c r="S89" s="372"/>
      <c r="T89" s="371"/>
      <c r="U89" s="371"/>
      <c r="V89" s="371"/>
    </row>
    <row r="90" spans="1:22" ht="26.25" x14ac:dyDescent="0.4">
      <c r="A90" s="374">
        <v>2020</v>
      </c>
      <c r="B90" s="433">
        <f>Q47</f>
        <v>1.9265445572743664E-2</v>
      </c>
      <c r="C90" s="433">
        <f>S47</f>
        <v>5.0959329211510876E-2</v>
      </c>
      <c r="D90" s="693">
        <f>Q47</f>
        <v>1.9265445572743664E-2</v>
      </c>
      <c r="E90" s="694"/>
      <c r="F90" s="695">
        <f>R47</f>
        <v>3694137.6799999997</v>
      </c>
      <c r="G90" s="696"/>
      <c r="H90" s="318"/>
      <c r="I90" s="371"/>
      <c r="J90" s="371"/>
      <c r="K90" s="371"/>
      <c r="L90" s="372"/>
      <c r="M90" s="371"/>
      <c r="N90" s="371"/>
      <c r="O90" s="371"/>
      <c r="P90" s="371"/>
      <c r="Q90" s="371"/>
      <c r="R90" s="371"/>
      <c r="S90" s="372"/>
      <c r="T90" s="371"/>
      <c r="U90" s="371"/>
      <c r="V90" s="371"/>
    </row>
    <row r="91" spans="1:22" ht="26.25" x14ac:dyDescent="0.4">
      <c r="A91" s="374">
        <v>2021</v>
      </c>
      <c r="B91" s="437">
        <f>SUM(Q53:Q56)</f>
        <v>4.7173846623892448E-3</v>
      </c>
      <c r="C91" s="437">
        <f>O59</f>
        <v>6.6904838085633467E-2</v>
      </c>
      <c r="D91" s="697">
        <f>Q59</f>
        <v>4.7173846623892448E-3</v>
      </c>
      <c r="E91" s="698"/>
      <c r="F91" s="695">
        <f>R59</f>
        <v>5482497.2199999997</v>
      </c>
      <c r="G91" s="696"/>
      <c r="H91" s="318"/>
      <c r="I91" s="371"/>
      <c r="J91" s="371"/>
      <c r="K91" s="371"/>
      <c r="L91" s="372"/>
      <c r="M91" s="371"/>
      <c r="N91" s="371"/>
      <c r="O91" s="371"/>
      <c r="P91" s="371"/>
      <c r="Q91" s="371"/>
      <c r="R91" s="371"/>
      <c r="S91" s="372"/>
      <c r="T91" s="371"/>
      <c r="U91" s="371"/>
      <c r="V91" s="371"/>
    </row>
    <row r="92" spans="1:22" ht="26.25" x14ac:dyDescent="0.4">
      <c r="A92" s="374">
        <v>2022</v>
      </c>
      <c r="B92" s="433">
        <f>SUM(Q65:Q70)</f>
        <v>0</v>
      </c>
      <c r="C92" s="433">
        <f>O71</f>
        <v>0.60076343785304676</v>
      </c>
      <c r="D92" s="699">
        <f>Q71</f>
        <v>0</v>
      </c>
      <c r="E92" s="700"/>
      <c r="F92" s="701">
        <f>R71</f>
        <v>29163163.550000004</v>
      </c>
      <c r="G92" s="702"/>
      <c r="H92" s="318"/>
      <c r="I92" s="371"/>
      <c r="J92" s="371"/>
      <c r="K92" s="371"/>
      <c r="L92" s="372"/>
      <c r="M92" s="371"/>
      <c r="N92" s="371"/>
      <c r="O92" s="371"/>
      <c r="P92" s="371"/>
      <c r="Q92" s="371"/>
      <c r="R92" s="371"/>
      <c r="S92" s="372"/>
      <c r="T92" s="371"/>
      <c r="U92" s="371"/>
      <c r="V92" s="371"/>
    </row>
    <row r="93" spans="1:22" ht="27" thickBot="1" x14ac:dyDescent="0.45">
      <c r="A93" s="434">
        <v>2023</v>
      </c>
      <c r="B93" s="439">
        <f>L84</f>
        <v>0</v>
      </c>
      <c r="C93" s="439">
        <f>O84</f>
        <v>0</v>
      </c>
      <c r="D93" s="540">
        <f>Q84</f>
        <v>0</v>
      </c>
      <c r="E93" s="541"/>
      <c r="F93" s="542">
        <f>R84</f>
        <v>0</v>
      </c>
      <c r="G93" s="543"/>
      <c r="H93" s="318"/>
      <c r="I93" s="371"/>
      <c r="J93" s="371"/>
      <c r="K93" s="371"/>
      <c r="L93" s="372"/>
      <c r="M93" s="371"/>
      <c r="N93" s="371"/>
      <c r="O93" s="371"/>
      <c r="P93" s="371"/>
      <c r="Q93" s="371"/>
      <c r="R93" s="371"/>
      <c r="S93" s="372"/>
      <c r="T93" s="371"/>
      <c r="U93" s="371"/>
      <c r="V93" s="371"/>
    </row>
    <row r="94" spans="1:22" ht="26.25" x14ac:dyDescent="0.4">
      <c r="A94" s="617" t="s">
        <v>162</v>
      </c>
      <c r="B94" s="617"/>
      <c r="C94" s="617"/>
      <c r="D94" s="617"/>
      <c r="E94" s="617"/>
      <c r="F94" s="617"/>
      <c r="G94" s="410">
        <f>SUM(F88:G93)</f>
        <v>60891618.240000002</v>
      </c>
      <c r="H94" s="318"/>
      <c r="I94" s="371"/>
      <c r="J94" s="371"/>
      <c r="K94" s="371"/>
      <c r="L94" s="372"/>
      <c r="M94" s="371"/>
      <c r="N94" s="371"/>
      <c r="O94" s="371"/>
      <c r="P94" s="371"/>
      <c r="Q94" s="371"/>
      <c r="R94" s="371"/>
      <c r="S94" s="372"/>
      <c r="T94" s="371"/>
      <c r="U94" s="371"/>
      <c r="V94" s="371"/>
    </row>
    <row r="95" spans="1:22" ht="26.25" x14ac:dyDescent="0.4">
      <c r="A95" s="318"/>
      <c r="B95" s="318"/>
      <c r="C95" s="318"/>
      <c r="D95" s="318"/>
      <c r="E95" s="318"/>
      <c r="F95" s="318"/>
      <c r="G95" s="318"/>
      <c r="H95" s="318"/>
      <c r="I95" s="318"/>
      <c r="J95" s="318"/>
      <c r="K95" s="318"/>
      <c r="L95" s="375"/>
      <c r="M95" s="318"/>
      <c r="N95" s="376"/>
      <c r="O95" s="371"/>
      <c r="P95" s="371"/>
      <c r="Q95" s="371"/>
      <c r="R95" s="371"/>
      <c r="S95" s="372"/>
      <c r="T95" s="371"/>
      <c r="U95" s="371"/>
      <c r="V95" s="371"/>
    </row>
    <row r="96" spans="1:22" ht="84" customHeight="1" x14ac:dyDescent="0.4">
      <c r="A96" s="377"/>
      <c r="B96" s="378"/>
      <c r="C96" s="378"/>
      <c r="D96" s="378"/>
      <c r="E96" s="379"/>
      <c r="F96" s="318"/>
      <c r="G96" s="318"/>
      <c r="H96" s="318"/>
      <c r="I96" s="687" t="s">
        <v>15</v>
      </c>
      <c r="J96" s="688"/>
      <c r="K96" s="688"/>
      <c r="L96" s="688"/>
      <c r="M96" s="689"/>
      <c r="N96" s="380"/>
      <c r="O96" s="371"/>
      <c r="P96" s="371"/>
      <c r="Q96" s="371"/>
      <c r="R96" s="371"/>
      <c r="S96" s="372"/>
      <c r="T96" s="371"/>
      <c r="U96" s="371"/>
      <c r="V96" s="371"/>
    </row>
    <row r="97" spans="1:22" ht="26.25" x14ac:dyDescent="0.4">
      <c r="A97" s="690" t="s">
        <v>14</v>
      </c>
      <c r="B97" s="691"/>
      <c r="C97" s="691"/>
      <c r="D97" s="691"/>
      <c r="E97" s="692"/>
      <c r="F97" s="381"/>
      <c r="G97" s="382"/>
      <c r="H97" s="381"/>
      <c r="I97" s="690"/>
      <c r="J97" s="691"/>
      <c r="K97" s="691"/>
      <c r="L97" s="691"/>
      <c r="M97" s="692"/>
      <c r="N97" s="380"/>
      <c r="O97" s="371"/>
      <c r="P97" s="371"/>
      <c r="Q97" s="371"/>
      <c r="R97" s="371"/>
      <c r="S97" s="372"/>
      <c r="T97" s="371"/>
      <c r="U97" s="371"/>
      <c r="V97" s="371"/>
    </row>
    <row r="98" spans="1:22" ht="26.25" x14ac:dyDescent="0.4">
      <c r="A98" s="383"/>
      <c r="B98" s="376"/>
      <c r="C98" s="376"/>
      <c r="D98" s="376"/>
      <c r="E98" s="376"/>
      <c r="F98" s="376"/>
      <c r="G98" s="376"/>
      <c r="H98" s="376"/>
      <c r="I98" s="376"/>
      <c r="J98" s="376"/>
      <c r="K98" s="376"/>
      <c r="L98" s="384"/>
      <c r="M98" s="376"/>
      <c r="N98" s="376"/>
      <c r="O98" s="318"/>
      <c r="P98" s="318"/>
      <c r="Q98" s="318"/>
      <c r="R98" s="318"/>
      <c r="S98" s="375"/>
      <c r="T98" s="318"/>
      <c r="U98" s="318"/>
      <c r="V98" s="318"/>
    </row>
    <row r="99" spans="1:22" ht="26.25" x14ac:dyDescent="0.4">
      <c r="A99" s="318"/>
      <c r="B99" s="318"/>
      <c r="C99" s="318"/>
      <c r="D99" s="318"/>
      <c r="E99" s="318"/>
      <c r="F99" s="318"/>
      <c r="G99" s="318"/>
      <c r="H99" s="318"/>
      <c r="I99" s="318"/>
      <c r="J99" s="318"/>
      <c r="K99" s="318"/>
      <c r="L99" s="375"/>
      <c r="M99" s="318"/>
      <c r="N99" s="318"/>
      <c r="O99" s="318"/>
      <c r="P99" s="318"/>
      <c r="Q99" s="318"/>
      <c r="R99" s="318"/>
      <c r="S99" s="375"/>
      <c r="T99" s="318"/>
      <c r="U99" s="318"/>
      <c r="V99" s="318"/>
    </row>
    <row r="100" spans="1:22" ht="18.75" x14ac:dyDescent="0.25">
      <c r="A100" s="90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200"/>
      <c r="M100" s="88"/>
      <c r="N100" s="88"/>
      <c r="O100" s="88"/>
      <c r="P100" s="88"/>
      <c r="Q100" s="88"/>
      <c r="R100" s="88"/>
      <c r="S100" s="200"/>
      <c r="T100" s="88"/>
      <c r="U100" s="88"/>
    </row>
    <row r="101" spans="1:22" ht="18.75" x14ac:dyDescent="0.3">
      <c r="A101" s="88"/>
      <c r="B101" s="89"/>
      <c r="C101" s="89"/>
      <c r="D101" s="89"/>
      <c r="E101" s="89"/>
      <c r="F101" s="88"/>
      <c r="G101" s="88"/>
      <c r="H101" s="88"/>
      <c r="I101" s="88"/>
      <c r="J101" s="89"/>
      <c r="K101" s="89"/>
      <c r="L101" s="385"/>
      <c r="M101" s="91"/>
      <c r="N101" s="105"/>
      <c r="O101" s="88"/>
      <c r="P101" s="88"/>
      <c r="Q101" s="88"/>
      <c r="R101" s="88"/>
      <c r="S101" s="386"/>
      <c r="T101" s="89"/>
      <c r="U101" s="89"/>
    </row>
    <row r="102" spans="1:22" ht="18.75" x14ac:dyDescent="0.3">
      <c r="O102" s="88"/>
      <c r="P102" s="88"/>
      <c r="Q102" s="88"/>
      <c r="R102" s="88"/>
      <c r="S102" s="385"/>
      <c r="T102" s="105"/>
      <c r="U102" s="105"/>
    </row>
    <row r="103" spans="1:22" x14ac:dyDescent="0.25">
      <c r="O103" s="88"/>
      <c r="P103" s="88"/>
      <c r="Q103" s="88"/>
      <c r="R103" s="88"/>
      <c r="S103" s="200"/>
      <c r="T103" s="88"/>
      <c r="U103" s="88"/>
    </row>
  </sheetData>
  <mergeCells count="226">
    <mergeCell ref="B69:D69"/>
    <mergeCell ref="B70:D70"/>
    <mergeCell ref="A68:A70"/>
    <mergeCell ref="A71:F71"/>
    <mergeCell ref="S63:S64"/>
    <mergeCell ref="A65:A67"/>
    <mergeCell ref="B65:D65"/>
    <mergeCell ref="B66:D66"/>
    <mergeCell ref="B67:D67"/>
    <mergeCell ref="B68:D68"/>
    <mergeCell ref="M63:M64"/>
    <mergeCell ref="N63:N64"/>
    <mergeCell ref="O63:O64"/>
    <mergeCell ref="P63:P64"/>
    <mergeCell ref="Q63:Q64"/>
    <mergeCell ref="R63:R64"/>
    <mergeCell ref="P62:Q62"/>
    <mergeCell ref="R62:S62"/>
    <mergeCell ref="T62:V64"/>
    <mergeCell ref="F63:F64"/>
    <mergeCell ref="G63:G64"/>
    <mergeCell ref="H63:H64"/>
    <mergeCell ref="I63:I64"/>
    <mergeCell ref="J63:J64"/>
    <mergeCell ref="K63:K64"/>
    <mergeCell ref="L63:L64"/>
    <mergeCell ref="N51:N52"/>
    <mergeCell ref="I96:M97"/>
    <mergeCell ref="A97:E97"/>
    <mergeCell ref="B61:U61"/>
    <mergeCell ref="A62:A64"/>
    <mergeCell ref="B62:D64"/>
    <mergeCell ref="E62:E64"/>
    <mergeCell ref="F62:G62"/>
    <mergeCell ref="H62:I62"/>
    <mergeCell ref="J62:L62"/>
    <mergeCell ref="M62:O62"/>
    <mergeCell ref="D90:E90"/>
    <mergeCell ref="F90:G90"/>
    <mergeCell ref="D91:E91"/>
    <mergeCell ref="F91:G91"/>
    <mergeCell ref="D92:E92"/>
    <mergeCell ref="F92:G92"/>
    <mergeCell ref="A86:G86"/>
    <mergeCell ref="D87:E87"/>
    <mergeCell ref="F87:G87"/>
    <mergeCell ref="D88:E88"/>
    <mergeCell ref="F88:G88"/>
    <mergeCell ref="D89:E89"/>
    <mergeCell ref="F89:G89"/>
    <mergeCell ref="M51:M52"/>
    <mergeCell ref="A53:A55"/>
    <mergeCell ref="B53:D53"/>
    <mergeCell ref="B54:D54"/>
    <mergeCell ref="B55:D55"/>
    <mergeCell ref="B56:D56"/>
    <mergeCell ref="A57:A58"/>
    <mergeCell ref="B57:D57"/>
    <mergeCell ref="B58:D58"/>
    <mergeCell ref="B46:D46"/>
    <mergeCell ref="B49:U49"/>
    <mergeCell ref="A50:A52"/>
    <mergeCell ref="B50:D52"/>
    <mergeCell ref="E50:E52"/>
    <mergeCell ref="F50:G50"/>
    <mergeCell ref="H50:I50"/>
    <mergeCell ref="J50:L50"/>
    <mergeCell ref="M50:O50"/>
    <mergeCell ref="P50:Q50"/>
    <mergeCell ref="O51:O52"/>
    <mergeCell ref="P51:P52"/>
    <mergeCell ref="Q51:Q52"/>
    <mergeCell ref="R51:R52"/>
    <mergeCell ref="S51:S52"/>
    <mergeCell ref="R50:S50"/>
    <mergeCell ref="T50:V52"/>
    <mergeCell ref="F51:F52"/>
    <mergeCell ref="G51:G52"/>
    <mergeCell ref="H51:H52"/>
    <mergeCell ref="I51:I52"/>
    <mergeCell ref="J51:J52"/>
    <mergeCell ref="K51:K52"/>
    <mergeCell ref="L51:L52"/>
    <mergeCell ref="A41:A43"/>
    <mergeCell ref="B41:D41"/>
    <mergeCell ref="B42:D42"/>
    <mergeCell ref="B43:D43"/>
    <mergeCell ref="B44:D44"/>
    <mergeCell ref="B45:D45"/>
    <mergeCell ref="O38:O39"/>
    <mergeCell ref="P38:P39"/>
    <mergeCell ref="Q38:Q39"/>
    <mergeCell ref="B40:D40"/>
    <mergeCell ref="B36:U36"/>
    <mergeCell ref="A37:A39"/>
    <mergeCell ref="B37:D39"/>
    <mergeCell ref="E37:E39"/>
    <mergeCell ref="F37:G37"/>
    <mergeCell ref="H37:I37"/>
    <mergeCell ref="J37:L37"/>
    <mergeCell ref="M37:O37"/>
    <mergeCell ref="P37:Q37"/>
    <mergeCell ref="R37:S37"/>
    <mergeCell ref="R38:R39"/>
    <mergeCell ref="S38:S39"/>
    <mergeCell ref="T37:V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A30:A32"/>
    <mergeCell ref="B30:D30"/>
    <mergeCell ref="B31:D31"/>
    <mergeCell ref="B32:D32"/>
    <mergeCell ref="B33:D33"/>
    <mergeCell ref="B34:D34"/>
    <mergeCell ref="O27:O28"/>
    <mergeCell ref="P27:P28"/>
    <mergeCell ref="Q27:Q28"/>
    <mergeCell ref="B29:D29"/>
    <mergeCell ref="B25:U25"/>
    <mergeCell ref="A26:A28"/>
    <mergeCell ref="B26:D28"/>
    <mergeCell ref="E26:E28"/>
    <mergeCell ref="F26:G26"/>
    <mergeCell ref="H26:I26"/>
    <mergeCell ref="J26:L26"/>
    <mergeCell ref="M26:O26"/>
    <mergeCell ref="P26:Q26"/>
    <mergeCell ref="R26:S26"/>
    <mergeCell ref="R27:R28"/>
    <mergeCell ref="S27:S28"/>
    <mergeCell ref="T26:V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B21:D21"/>
    <mergeCell ref="B22:D22"/>
    <mergeCell ref="A24:V24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K17:K18"/>
    <mergeCell ref="L17:L18"/>
    <mergeCell ref="S17:S18"/>
    <mergeCell ref="B19:D19"/>
    <mergeCell ref="B20:D20"/>
    <mergeCell ref="A94:F94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A13:V13"/>
    <mergeCell ref="A14:V14"/>
    <mergeCell ref="B15:U15"/>
    <mergeCell ref="A16:A18"/>
    <mergeCell ref="B16:D18"/>
    <mergeCell ref="E16:E18"/>
    <mergeCell ref="F16:G16"/>
    <mergeCell ref="H16:I16"/>
    <mergeCell ref="J16:L16"/>
    <mergeCell ref="M16:O16"/>
    <mergeCell ref="P16:Q16"/>
    <mergeCell ref="R16:S16"/>
    <mergeCell ref="T16:V18"/>
    <mergeCell ref="F17:F18"/>
    <mergeCell ref="B73:U73"/>
    <mergeCell ref="A74:A76"/>
    <mergeCell ref="B74:D76"/>
    <mergeCell ref="E74:E76"/>
    <mergeCell ref="F74:G74"/>
    <mergeCell ref="H74:I74"/>
    <mergeCell ref="J74:L74"/>
    <mergeCell ref="M74:O74"/>
    <mergeCell ref="P74:Q74"/>
    <mergeCell ref="R74:S74"/>
    <mergeCell ref="T74:V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A84:F84"/>
    <mergeCell ref="D93:E93"/>
    <mergeCell ref="F93:G93"/>
    <mergeCell ref="S75:S76"/>
    <mergeCell ref="A77:A79"/>
    <mergeCell ref="B77:D77"/>
    <mergeCell ref="B78:D78"/>
    <mergeCell ref="B79:D79"/>
    <mergeCell ref="A81:A83"/>
    <mergeCell ref="B81:D81"/>
    <mergeCell ref="B82:D82"/>
    <mergeCell ref="B83:D83"/>
    <mergeCell ref="B80:D80"/>
  </mergeCells>
  <printOptions horizontalCentered="1"/>
  <pageMargins left="0.23622047244094491" right="0.23622047244094491" top="0.74803149606299213" bottom="0.74803149606299213" header="0.31496062992125984" footer="0.31496062992125984"/>
  <pageSetup paperSize="142" scale="29" fitToHeight="4" orientation="landscape" r:id="rId1"/>
  <rowBreaks count="3" manualBreakCount="3">
    <brk id="35" max="21" man="1"/>
    <brk id="59" max="21" man="1"/>
    <brk id="84" max="21" man="1"/>
  </rowBreaks>
  <ignoredErrors>
    <ignoredError sqref="B9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topLeftCell="A13" zoomScale="75" zoomScaleNormal="75" zoomScaleSheetLayoutView="55" zoomScalePageLayoutView="55" workbookViewId="0">
      <selection activeCell="D23" sqref="D23:H23"/>
    </sheetView>
  </sheetViews>
  <sheetFormatPr baseColWidth="10" defaultRowHeight="18.75" x14ac:dyDescent="0.3"/>
  <cols>
    <col min="1" max="1" width="23.14062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24" width="11.42578125" style="1"/>
    <col min="25" max="25" width="14.140625" style="1" bestFit="1" customWidth="1"/>
    <col min="26" max="16384" width="11.42578125" style="1"/>
  </cols>
  <sheetData>
    <row r="1" spans="1:17" ht="19.5" thickBot="1" x14ac:dyDescent="0.35"/>
    <row r="2" spans="1:17" ht="46.5" customHeight="1" thickBot="1" x14ac:dyDescent="0.75">
      <c r="A2" s="740" t="s">
        <v>85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2"/>
    </row>
    <row r="3" spans="1:17" s="5" customFormat="1" ht="13.5" customHeight="1" thickBot="1" x14ac:dyDescent="0.75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7" s="5" customFormat="1" ht="7.5" customHeight="1" thickBot="1" x14ac:dyDescent="0.35">
      <c r="A4" s="711"/>
      <c r="B4" s="712"/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713"/>
    </row>
    <row r="5" spans="1:17" ht="39.75" thickBot="1" x14ac:dyDescent="0.65">
      <c r="A5" s="715" t="s">
        <v>20</v>
      </c>
      <c r="B5" s="716"/>
      <c r="C5" s="716"/>
      <c r="D5" s="716"/>
      <c r="E5" s="716"/>
      <c r="F5" s="716"/>
      <c r="G5" s="716"/>
      <c r="H5" s="716"/>
      <c r="I5" s="716"/>
      <c r="J5" s="716"/>
      <c r="K5" s="716"/>
      <c r="L5" s="716"/>
      <c r="M5" s="716"/>
      <c r="N5" s="716"/>
      <c r="O5" s="716"/>
      <c r="P5" s="717"/>
    </row>
    <row r="6" spans="1:17" ht="8.25" customHeight="1" thickBot="1" x14ac:dyDescent="0.4">
      <c r="A6" s="743"/>
      <c r="B6" s="744"/>
      <c r="C6" s="744"/>
      <c r="D6" s="744"/>
      <c r="E6" s="744"/>
      <c r="F6" s="744"/>
      <c r="G6" s="744"/>
      <c r="H6" s="744"/>
      <c r="I6" s="744"/>
      <c r="J6" s="744"/>
      <c r="K6" s="744"/>
      <c r="L6" s="744"/>
      <c r="M6" s="744"/>
      <c r="N6" s="744"/>
      <c r="O6" s="744"/>
      <c r="P6" s="745"/>
    </row>
    <row r="7" spans="1:17" s="5" customFormat="1" ht="8.25" customHeight="1" thickBot="1" x14ac:dyDescent="0.4">
      <c r="A7" s="125"/>
      <c r="B7" s="125"/>
      <c r="C7" s="125" t="s">
        <v>86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7" ht="18.75" customHeight="1" x14ac:dyDescent="0.35">
      <c r="A8" s="746" t="s">
        <v>1</v>
      </c>
      <c r="B8" s="747"/>
      <c r="C8" s="748">
        <v>2023</v>
      </c>
      <c r="D8" s="749"/>
      <c r="E8" s="750" t="s">
        <v>6</v>
      </c>
      <c r="F8" s="751"/>
      <c r="G8" s="751"/>
      <c r="H8" s="751"/>
      <c r="I8" s="751"/>
      <c r="J8" s="751"/>
      <c r="K8" s="751"/>
      <c r="L8" s="751"/>
      <c r="M8" s="751"/>
      <c r="N8" s="751"/>
      <c r="O8" s="751"/>
      <c r="P8" s="752"/>
      <c r="Q8" s="23"/>
    </row>
    <row r="9" spans="1:17" ht="18.75" customHeight="1" x14ac:dyDescent="0.35">
      <c r="A9" s="126"/>
      <c r="B9" s="127" t="s">
        <v>18</v>
      </c>
      <c r="C9" s="759" t="s">
        <v>173</v>
      </c>
      <c r="D9" s="760"/>
      <c r="E9" s="753"/>
      <c r="F9" s="754"/>
      <c r="G9" s="754"/>
      <c r="H9" s="754"/>
      <c r="I9" s="754"/>
      <c r="J9" s="754"/>
      <c r="K9" s="754"/>
      <c r="L9" s="754"/>
      <c r="M9" s="754"/>
      <c r="N9" s="754"/>
      <c r="O9" s="754"/>
      <c r="P9" s="755"/>
      <c r="Q9" s="23"/>
    </row>
    <row r="10" spans="1:17" ht="23.25" x14ac:dyDescent="0.35">
      <c r="A10" s="761" t="s">
        <v>3</v>
      </c>
      <c r="B10" s="762"/>
      <c r="C10" s="759" t="s">
        <v>89</v>
      </c>
      <c r="D10" s="760"/>
      <c r="E10" s="753"/>
      <c r="F10" s="754"/>
      <c r="G10" s="754"/>
      <c r="H10" s="754"/>
      <c r="I10" s="754"/>
      <c r="J10" s="754"/>
      <c r="K10" s="754"/>
      <c r="L10" s="754"/>
      <c r="M10" s="754"/>
      <c r="N10" s="754"/>
      <c r="O10" s="754"/>
      <c r="P10" s="755"/>
      <c r="Q10" s="23"/>
    </row>
    <row r="11" spans="1:17" ht="23.25" x14ac:dyDescent="0.35">
      <c r="A11" s="761" t="s">
        <v>2</v>
      </c>
      <c r="B11" s="762"/>
      <c r="C11" s="759" t="s">
        <v>87</v>
      </c>
      <c r="D11" s="760"/>
      <c r="E11" s="753"/>
      <c r="F11" s="754"/>
      <c r="G11" s="754"/>
      <c r="H11" s="754"/>
      <c r="I11" s="754"/>
      <c r="J11" s="754"/>
      <c r="K11" s="754"/>
      <c r="L11" s="754"/>
      <c r="M11" s="754"/>
      <c r="N11" s="754"/>
      <c r="O11" s="754"/>
      <c r="P11" s="755"/>
      <c r="Q11" s="23"/>
    </row>
    <row r="12" spans="1:17" s="5" customFormat="1" ht="24.75" customHeight="1" x14ac:dyDescent="0.3">
      <c r="A12" s="763" t="s">
        <v>4</v>
      </c>
      <c r="B12" s="764"/>
      <c r="C12" s="759" t="s">
        <v>95</v>
      </c>
      <c r="D12" s="760"/>
      <c r="E12" s="753"/>
      <c r="F12" s="754"/>
      <c r="G12" s="754"/>
      <c r="H12" s="754"/>
      <c r="I12" s="754"/>
      <c r="J12" s="754"/>
      <c r="K12" s="754"/>
      <c r="L12" s="754"/>
      <c r="M12" s="754"/>
      <c r="N12" s="754"/>
      <c r="O12" s="754"/>
      <c r="P12" s="755"/>
      <c r="Q12" s="23"/>
    </row>
    <row r="13" spans="1:17" s="5" customFormat="1" ht="21" customHeight="1" thickBot="1" x14ac:dyDescent="0.35">
      <c r="A13" s="128"/>
      <c r="B13" s="129" t="s">
        <v>11</v>
      </c>
      <c r="C13" s="759" t="s">
        <v>96</v>
      </c>
      <c r="D13" s="760"/>
      <c r="E13" s="753"/>
      <c r="F13" s="754"/>
      <c r="G13" s="754"/>
      <c r="H13" s="754"/>
      <c r="I13" s="754"/>
      <c r="J13" s="754"/>
      <c r="K13" s="754"/>
      <c r="L13" s="754"/>
      <c r="M13" s="754"/>
      <c r="N13" s="754"/>
      <c r="O13" s="754"/>
      <c r="P13" s="755"/>
      <c r="Q13" s="23"/>
    </row>
    <row r="14" spans="1:17" s="5" customFormat="1" ht="21" customHeight="1" x14ac:dyDescent="0.3">
      <c r="A14" s="104"/>
      <c r="B14" s="104"/>
      <c r="C14" s="81"/>
      <c r="D14" s="9"/>
      <c r="E14" s="753"/>
      <c r="F14" s="754"/>
      <c r="G14" s="754"/>
      <c r="H14" s="754"/>
      <c r="I14" s="754"/>
      <c r="J14" s="754"/>
      <c r="K14" s="754"/>
      <c r="L14" s="754"/>
      <c r="M14" s="754"/>
      <c r="N14" s="754"/>
      <c r="O14" s="754"/>
      <c r="P14" s="755"/>
      <c r="Q14" s="23"/>
    </row>
    <row r="15" spans="1:17" s="5" customFormat="1" ht="58.5" customHeight="1" thickBot="1" x14ac:dyDescent="0.35">
      <c r="A15" s="104"/>
      <c r="B15" s="104"/>
      <c r="C15" s="11"/>
      <c r="D15" s="9"/>
      <c r="E15" s="756"/>
      <c r="F15" s="757"/>
      <c r="G15" s="757"/>
      <c r="H15" s="757"/>
      <c r="I15" s="757"/>
      <c r="J15" s="757"/>
      <c r="K15" s="757"/>
      <c r="L15" s="757"/>
      <c r="M15" s="757"/>
      <c r="N15" s="757"/>
      <c r="O15" s="757"/>
      <c r="P15" s="758"/>
      <c r="Q15" s="23"/>
    </row>
    <row r="16" spans="1:17" s="5" customFormat="1" ht="15" customHeight="1" thickBot="1" x14ac:dyDescent="0.35">
      <c r="A16" s="104"/>
      <c r="B16" s="104"/>
      <c r="C16" s="11"/>
      <c r="D16" s="9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23"/>
    </row>
    <row r="17" spans="1:16" s="5" customFormat="1" ht="7.5" customHeight="1" thickBot="1" x14ac:dyDescent="0.35">
      <c r="A17" s="711"/>
      <c r="B17" s="712"/>
      <c r="C17" s="712"/>
      <c r="D17" s="712"/>
      <c r="E17" s="712"/>
      <c r="F17" s="712"/>
      <c r="G17" s="712"/>
      <c r="H17" s="712"/>
      <c r="I17" s="712"/>
      <c r="J17" s="712"/>
      <c r="K17" s="712"/>
      <c r="L17" s="712"/>
      <c r="M17" s="712"/>
      <c r="N17" s="712"/>
      <c r="O17" s="712"/>
      <c r="P17" s="713"/>
    </row>
    <row r="18" spans="1:16" ht="39.75" thickBot="1" x14ac:dyDescent="0.65">
      <c r="A18" s="715" t="s">
        <v>84</v>
      </c>
      <c r="B18" s="716"/>
      <c r="C18" s="716"/>
      <c r="D18" s="716"/>
      <c r="E18" s="716"/>
      <c r="F18" s="716"/>
      <c r="G18" s="716"/>
      <c r="H18" s="716"/>
      <c r="I18" s="716"/>
      <c r="J18" s="716"/>
      <c r="K18" s="716"/>
      <c r="L18" s="716"/>
      <c r="M18" s="716"/>
      <c r="N18" s="716"/>
      <c r="O18" s="716"/>
      <c r="P18" s="717"/>
    </row>
    <row r="19" spans="1:16" ht="8.25" customHeight="1" x14ac:dyDescent="0.35">
      <c r="A19" s="718"/>
      <c r="B19" s="719"/>
      <c r="C19" s="719"/>
      <c r="D19" s="719"/>
      <c r="E19" s="719"/>
      <c r="F19" s="719"/>
      <c r="G19" s="719"/>
      <c r="H19" s="719"/>
      <c r="I19" s="719"/>
      <c r="J19" s="719"/>
      <c r="K19" s="719"/>
      <c r="L19" s="719"/>
      <c r="M19" s="719"/>
      <c r="N19" s="719"/>
      <c r="O19" s="719"/>
      <c r="P19" s="720"/>
    </row>
    <row r="20" spans="1:16" ht="56.25" customHeight="1" thickBot="1" x14ac:dyDescent="0.4">
      <c r="A20" s="131"/>
      <c r="B20" s="131"/>
      <c r="C20" s="131"/>
      <c r="D20" s="132"/>
      <c r="E20" s="40"/>
      <c r="F20" s="103"/>
      <c r="G20" s="103"/>
      <c r="H20" s="48"/>
      <c r="I20" s="103"/>
      <c r="J20" s="48"/>
      <c r="K20" s="103"/>
      <c r="L20" s="39"/>
      <c r="M20" s="39"/>
      <c r="N20" s="39"/>
      <c r="O20" s="39"/>
      <c r="P20" s="39"/>
    </row>
    <row r="21" spans="1:16" ht="98.25" customHeight="1" thickBot="1" x14ac:dyDescent="0.35">
      <c r="A21" s="133" t="s">
        <v>55</v>
      </c>
      <c r="B21" s="721" t="s">
        <v>56</v>
      </c>
      <c r="C21" s="722"/>
      <c r="D21" s="721" t="s">
        <v>57</v>
      </c>
      <c r="E21" s="765"/>
      <c r="F21" s="765"/>
      <c r="G21" s="765"/>
      <c r="H21" s="765"/>
      <c r="I21" s="135" t="s">
        <v>58</v>
      </c>
      <c r="J21" s="137" t="s">
        <v>59</v>
      </c>
      <c r="K21" s="406" t="s">
        <v>69</v>
      </c>
      <c r="L21" s="407" t="s">
        <v>70</v>
      </c>
      <c r="M21" s="138" t="s">
        <v>72</v>
      </c>
      <c r="N21" s="138" t="s">
        <v>71</v>
      </c>
      <c r="O21" s="723" t="s">
        <v>60</v>
      </c>
      <c r="P21" s="724"/>
    </row>
    <row r="22" spans="1:16" ht="81" customHeight="1" x14ac:dyDescent="0.35">
      <c r="A22" s="737" t="s">
        <v>125</v>
      </c>
      <c r="B22" s="738" t="s">
        <v>98</v>
      </c>
      <c r="C22" s="739"/>
      <c r="D22" s="725" t="s">
        <v>174</v>
      </c>
      <c r="E22" s="726"/>
      <c r="F22" s="726"/>
      <c r="G22" s="726"/>
      <c r="H22" s="727"/>
      <c r="I22" s="393">
        <v>14110903</v>
      </c>
      <c r="J22" s="393" t="s">
        <v>88</v>
      </c>
      <c r="K22" s="409">
        <v>44539</v>
      </c>
      <c r="L22" s="409">
        <v>44658</v>
      </c>
      <c r="M22" s="413">
        <v>1</v>
      </c>
      <c r="N22" s="413">
        <v>1</v>
      </c>
      <c r="O22" s="769"/>
      <c r="P22" s="769"/>
    </row>
    <row r="23" spans="1:16" ht="81" customHeight="1" x14ac:dyDescent="0.35">
      <c r="A23" s="729"/>
      <c r="B23" s="732"/>
      <c r="C23" s="733"/>
      <c r="D23" s="725" t="s">
        <v>159</v>
      </c>
      <c r="E23" s="726"/>
      <c r="F23" s="726"/>
      <c r="G23" s="726"/>
      <c r="H23" s="727"/>
      <c r="I23" s="393">
        <v>14110903</v>
      </c>
      <c r="J23" s="393" t="s">
        <v>88</v>
      </c>
      <c r="K23" s="409">
        <v>44580</v>
      </c>
      <c r="L23" s="409">
        <v>44840</v>
      </c>
      <c r="M23" s="413">
        <v>1</v>
      </c>
      <c r="N23" s="413">
        <v>0.9</v>
      </c>
      <c r="O23" s="769"/>
      <c r="P23" s="769"/>
    </row>
    <row r="24" spans="1:16" ht="89.25" customHeight="1" x14ac:dyDescent="0.35">
      <c r="A24" s="728" t="s">
        <v>125</v>
      </c>
      <c r="B24" s="730" t="s">
        <v>100</v>
      </c>
      <c r="C24" s="731"/>
      <c r="D24" s="734" t="s">
        <v>160</v>
      </c>
      <c r="E24" s="735"/>
      <c r="F24" s="735"/>
      <c r="G24" s="735"/>
      <c r="H24" s="736"/>
      <c r="I24" s="232">
        <v>14126478</v>
      </c>
      <c r="J24" s="771" t="s">
        <v>156</v>
      </c>
      <c r="K24" s="409">
        <v>44610</v>
      </c>
      <c r="L24" s="409">
        <v>44999</v>
      </c>
      <c r="M24" s="217">
        <v>0.51080000000000003</v>
      </c>
      <c r="N24" s="217">
        <v>0.44240000000000002</v>
      </c>
      <c r="O24" s="714"/>
      <c r="P24" s="714"/>
    </row>
    <row r="25" spans="1:16" ht="89.25" customHeight="1" x14ac:dyDescent="0.35">
      <c r="A25" s="729"/>
      <c r="B25" s="732"/>
      <c r="C25" s="733"/>
      <c r="D25" s="734" t="s">
        <v>161</v>
      </c>
      <c r="E25" s="735"/>
      <c r="F25" s="735"/>
      <c r="G25" s="735"/>
      <c r="H25" s="736"/>
      <c r="I25" s="403">
        <v>14126478</v>
      </c>
      <c r="J25" s="772"/>
      <c r="K25" s="409">
        <v>44656</v>
      </c>
      <c r="L25" s="409">
        <v>45016</v>
      </c>
      <c r="M25" s="217">
        <v>0.53720000000000001</v>
      </c>
      <c r="N25" s="217">
        <v>0.4829</v>
      </c>
      <c r="O25" s="769"/>
      <c r="P25" s="769"/>
    </row>
    <row r="26" spans="1:16" ht="63" x14ac:dyDescent="0.3">
      <c r="A26" s="392" t="s">
        <v>125</v>
      </c>
      <c r="B26" s="766" t="s">
        <v>102</v>
      </c>
      <c r="C26" s="767"/>
      <c r="D26" s="734" t="s">
        <v>126</v>
      </c>
      <c r="E26" s="735"/>
      <c r="F26" s="735"/>
      <c r="G26" s="735"/>
      <c r="H26" s="736"/>
      <c r="I26" s="232">
        <v>15615642</v>
      </c>
      <c r="J26" s="393" t="s">
        <v>88</v>
      </c>
      <c r="K26" s="408"/>
      <c r="L26" s="136"/>
      <c r="M26" s="217">
        <v>0</v>
      </c>
      <c r="N26" s="217">
        <v>0</v>
      </c>
      <c r="O26" s="770" t="s">
        <v>154</v>
      </c>
      <c r="P26" s="770"/>
    </row>
    <row r="27" spans="1:16" ht="102" customHeight="1" x14ac:dyDescent="0.35">
      <c r="A27" s="420" t="s">
        <v>125</v>
      </c>
      <c r="B27" s="773" t="s">
        <v>100</v>
      </c>
      <c r="C27" s="774"/>
      <c r="D27" s="734" t="s">
        <v>167</v>
      </c>
      <c r="E27" s="735"/>
      <c r="F27" s="735"/>
      <c r="G27" s="735"/>
      <c r="H27" s="736"/>
      <c r="I27" s="419">
        <v>16832825</v>
      </c>
      <c r="J27" s="419">
        <v>225121</v>
      </c>
      <c r="K27" s="409">
        <v>44895</v>
      </c>
      <c r="L27" s="409">
        <v>45255</v>
      </c>
      <c r="M27" s="217">
        <v>0</v>
      </c>
      <c r="N27" s="217">
        <v>0</v>
      </c>
      <c r="O27" s="768" t="s">
        <v>168</v>
      </c>
      <c r="P27" s="768"/>
    </row>
    <row r="28" spans="1:16" ht="56.25" customHeight="1" x14ac:dyDescent="0.35">
      <c r="A28" s="131"/>
      <c r="B28" s="131"/>
      <c r="C28" s="131"/>
      <c r="D28" s="132"/>
      <c r="E28" s="40"/>
      <c r="F28" s="103"/>
      <c r="G28" s="103"/>
      <c r="H28" s="48"/>
      <c r="I28" s="103"/>
      <c r="J28" s="48"/>
      <c r="K28" s="103"/>
      <c r="L28" s="39"/>
      <c r="M28" s="39"/>
      <c r="N28" s="39"/>
      <c r="O28" s="39"/>
      <c r="P28" s="39"/>
    </row>
    <row r="29" spans="1:16" ht="56.25" customHeight="1" x14ac:dyDescent="0.3">
      <c r="A29" s="1"/>
    </row>
    <row r="30" spans="1:16" ht="56.25" customHeight="1" x14ac:dyDescent="0.3">
      <c r="B30" s="68"/>
      <c r="C30" s="20"/>
      <c r="D30" s="20"/>
      <c r="E30" s="20"/>
      <c r="F30" s="21"/>
      <c r="G30" s="1"/>
      <c r="H30" s="1"/>
      <c r="I30" s="1"/>
      <c r="J30" s="68"/>
      <c r="K30" s="20"/>
      <c r="L30" s="20"/>
      <c r="M30" s="20"/>
      <c r="N30" s="20"/>
      <c r="O30" s="21"/>
    </row>
    <row r="31" spans="1:16" ht="56.25" customHeight="1" x14ac:dyDescent="0.3">
      <c r="B31" s="470" t="s">
        <v>14</v>
      </c>
      <c r="C31" s="471"/>
      <c r="D31" s="471"/>
      <c r="E31" s="471"/>
      <c r="F31" s="472"/>
      <c r="J31" s="470" t="s">
        <v>15</v>
      </c>
      <c r="K31" s="471"/>
      <c r="L31" s="471"/>
      <c r="M31" s="471"/>
      <c r="N31" s="471"/>
      <c r="O31" s="472"/>
    </row>
  </sheetData>
  <mergeCells count="42">
    <mergeCell ref="B31:F31"/>
    <mergeCell ref="J31:O31"/>
    <mergeCell ref="D21:H21"/>
    <mergeCell ref="D24:H24"/>
    <mergeCell ref="B26:C26"/>
    <mergeCell ref="O27:P27"/>
    <mergeCell ref="O22:P22"/>
    <mergeCell ref="O23:P23"/>
    <mergeCell ref="O26:P26"/>
    <mergeCell ref="D26:H26"/>
    <mergeCell ref="J24:J25"/>
    <mergeCell ref="O25:P25"/>
    <mergeCell ref="B27:C27"/>
    <mergeCell ref="D27:H2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A17:P17"/>
    <mergeCell ref="O24:P24"/>
    <mergeCell ref="A18:P18"/>
    <mergeCell ref="A19:P19"/>
    <mergeCell ref="B21:C21"/>
    <mergeCell ref="O21:P21"/>
    <mergeCell ref="D22:H22"/>
    <mergeCell ref="D23:H23"/>
    <mergeCell ref="A24:A25"/>
    <mergeCell ref="B24:C25"/>
    <mergeCell ref="D25:H25"/>
    <mergeCell ref="A22:A23"/>
    <mergeCell ref="B22:C23"/>
  </mergeCells>
  <printOptions horizontalCentered="1"/>
  <pageMargins left="0.39370078740157483" right="0.11811023622047245" top="0.74803149606299213" bottom="0.74803149606299213" header="0.31496062992125984" footer="0.31496062992125984"/>
  <pageSetup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E45" sqref="E45"/>
    </sheetView>
  </sheetViews>
  <sheetFormatPr baseColWidth="10" defaultRowHeight="15" x14ac:dyDescent="0.25"/>
  <cols>
    <col min="2" max="2" width="50.85546875" customWidth="1"/>
    <col min="3" max="3" width="12.7109375" bestFit="1" customWidth="1"/>
    <col min="4" max="4" width="2.140625" customWidth="1"/>
    <col min="5" max="5" width="12.7109375" bestFit="1" customWidth="1"/>
    <col min="7" max="7" width="12.7109375" bestFit="1" customWidth="1"/>
  </cols>
  <sheetData>
    <row r="1" spans="1:6" x14ac:dyDescent="0.25">
      <c r="A1" s="775" t="s">
        <v>158</v>
      </c>
      <c r="B1" s="775"/>
      <c r="C1" s="775"/>
      <c r="D1" s="775"/>
      <c r="E1" s="775"/>
      <c r="F1" s="405"/>
    </row>
    <row r="2" spans="1:6" ht="8.25" customHeight="1" x14ac:dyDescent="0.25">
      <c r="A2" s="404"/>
      <c r="B2" s="404"/>
      <c r="C2" s="404"/>
      <c r="D2" s="404"/>
      <c r="E2" s="404"/>
      <c r="F2" s="404"/>
    </row>
    <row r="3" spans="1:6" ht="30" x14ac:dyDescent="0.25">
      <c r="B3" s="397" t="s">
        <v>127</v>
      </c>
      <c r="C3" s="398" t="s">
        <v>8</v>
      </c>
      <c r="E3" t="s">
        <v>157</v>
      </c>
    </row>
    <row r="4" spans="1:6" x14ac:dyDescent="0.25">
      <c r="B4" t="s">
        <v>128</v>
      </c>
      <c r="C4" s="394">
        <v>5270093</v>
      </c>
      <c r="E4" s="394"/>
    </row>
    <row r="5" spans="1:6" x14ac:dyDescent="0.25">
      <c r="B5" t="s">
        <v>129</v>
      </c>
      <c r="C5" s="394">
        <v>470220</v>
      </c>
      <c r="E5" s="394"/>
    </row>
    <row r="6" spans="1:6" x14ac:dyDescent="0.25">
      <c r="C6" s="395">
        <f>SUM(C4:C5)</f>
        <v>5740313</v>
      </c>
    </row>
    <row r="7" spans="1:6" ht="9" customHeight="1" x14ac:dyDescent="0.25"/>
    <row r="8" spans="1:6" ht="30" x14ac:dyDescent="0.25">
      <c r="B8" s="397" t="s">
        <v>130</v>
      </c>
      <c r="C8" s="398" t="s">
        <v>153</v>
      </c>
    </row>
    <row r="9" spans="1:6" x14ac:dyDescent="0.25">
      <c r="B9" t="s">
        <v>131</v>
      </c>
      <c r="C9" s="394">
        <v>50000</v>
      </c>
      <c r="E9" s="394"/>
    </row>
    <row r="10" spans="1:6" x14ac:dyDescent="0.25">
      <c r="B10" t="s">
        <v>129</v>
      </c>
      <c r="C10" s="394">
        <v>17249</v>
      </c>
      <c r="E10" s="394"/>
    </row>
    <row r="11" spans="1:6" x14ac:dyDescent="0.25">
      <c r="C11" s="395">
        <f>SUM(C9:C10)</f>
        <v>67249</v>
      </c>
    </row>
    <row r="12" spans="1:6" ht="6.75" customHeight="1" x14ac:dyDescent="0.25"/>
    <row r="13" spans="1:6" ht="30" x14ac:dyDescent="0.25">
      <c r="B13" s="397" t="s">
        <v>132</v>
      </c>
      <c r="C13" s="398" t="s">
        <v>153</v>
      </c>
    </row>
    <row r="14" spans="1:6" ht="6.75" customHeight="1" x14ac:dyDescent="0.25">
      <c r="B14" s="397"/>
      <c r="C14" s="398"/>
    </row>
    <row r="15" spans="1:6" x14ac:dyDescent="0.25">
      <c r="B15" t="s">
        <v>131</v>
      </c>
      <c r="C15" s="394"/>
    </row>
    <row r="16" spans="1:6" x14ac:dyDescent="0.25">
      <c r="B16" t="s">
        <v>129</v>
      </c>
      <c r="C16" s="394"/>
    </row>
    <row r="17" spans="2:3" x14ac:dyDescent="0.25">
      <c r="B17" t="s">
        <v>169</v>
      </c>
      <c r="C17" s="394">
        <v>7484</v>
      </c>
    </row>
    <row r="18" spans="2:3" x14ac:dyDescent="0.25">
      <c r="B18" t="s">
        <v>133</v>
      </c>
      <c r="C18" s="394">
        <v>0</v>
      </c>
    </row>
    <row r="19" spans="2:3" x14ac:dyDescent="0.25">
      <c r="B19" t="s">
        <v>134</v>
      </c>
      <c r="C19" s="394">
        <v>13257</v>
      </c>
    </row>
    <row r="20" spans="2:3" x14ac:dyDescent="0.25">
      <c r="B20" t="s">
        <v>135</v>
      </c>
      <c r="C20" s="394">
        <v>0</v>
      </c>
    </row>
    <row r="21" spans="2:3" x14ac:dyDescent="0.25">
      <c r="B21" t="s">
        <v>136</v>
      </c>
      <c r="C21" s="394">
        <v>150731</v>
      </c>
    </row>
    <row r="22" spans="2:3" x14ac:dyDescent="0.25">
      <c r="B22" t="s">
        <v>137</v>
      </c>
      <c r="C22" s="394">
        <v>0</v>
      </c>
    </row>
    <row r="23" spans="2:3" x14ac:dyDescent="0.25">
      <c r="B23" t="s">
        <v>138</v>
      </c>
      <c r="C23" s="394">
        <v>0</v>
      </c>
    </row>
    <row r="24" spans="2:3" x14ac:dyDescent="0.25">
      <c r="B24" t="s">
        <v>139</v>
      </c>
      <c r="C24" s="394">
        <v>66078</v>
      </c>
    </row>
    <row r="25" spans="2:3" x14ac:dyDescent="0.25">
      <c r="B25" t="s">
        <v>140</v>
      </c>
      <c r="C25" s="394">
        <v>0</v>
      </c>
    </row>
    <row r="26" spans="2:3" x14ac:dyDescent="0.25">
      <c r="B26" t="s">
        <v>141</v>
      </c>
      <c r="C26" s="394">
        <v>362985</v>
      </c>
    </row>
    <row r="27" spans="2:3" x14ac:dyDescent="0.25">
      <c r="B27" t="s">
        <v>142</v>
      </c>
      <c r="C27" s="394">
        <v>0</v>
      </c>
    </row>
    <row r="28" spans="2:3" x14ac:dyDescent="0.25">
      <c r="B28" t="s">
        <v>143</v>
      </c>
      <c r="C28" s="394">
        <v>0</v>
      </c>
    </row>
    <row r="29" spans="2:3" x14ac:dyDescent="0.25">
      <c r="B29" t="s">
        <v>144</v>
      </c>
      <c r="C29" s="394">
        <v>0</v>
      </c>
    </row>
    <row r="30" spans="2:3" x14ac:dyDescent="0.25">
      <c r="B30" t="s">
        <v>150</v>
      </c>
      <c r="C30" s="394">
        <v>16576</v>
      </c>
    </row>
    <row r="31" spans="2:3" x14ac:dyDescent="0.25">
      <c r="B31" t="s">
        <v>145</v>
      </c>
      <c r="C31" s="394">
        <v>4200</v>
      </c>
    </row>
    <row r="32" spans="2:3" x14ac:dyDescent="0.25">
      <c r="B32" t="s">
        <v>146</v>
      </c>
      <c r="C32" s="394">
        <v>97146</v>
      </c>
    </row>
    <row r="33" spans="2:7" x14ac:dyDescent="0.25">
      <c r="B33" t="s">
        <v>147</v>
      </c>
      <c r="C33" s="394">
        <v>498573</v>
      </c>
    </row>
    <row r="34" spans="2:7" x14ac:dyDescent="0.25">
      <c r="B34" t="s">
        <v>148</v>
      </c>
      <c r="C34" s="394">
        <v>559345</v>
      </c>
    </row>
    <row r="35" spans="2:7" x14ac:dyDescent="0.25">
      <c r="B35" t="s">
        <v>149</v>
      </c>
      <c r="C35" s="394">
        <v>380473</v>
      </c>
    </row>
    <row r="36" spans="2:7" x14ac:dyDescent="0.25">
      <c r="C36" s="395">
        <f>SUM(C15:C35)</f>
        <v>2156848</v>
      </c>
    </row>
    <row r="37" spans="2:7" x14ac:dyDescent="0.25">
      <c r="C37" s="395"/>
    </row>
    <row r="38" spans="2:7" x14ac:dyDescent="0.25">
      <c r="B38" s="398" t="s">
        <v>104</v>
      </c>
      <c r="C38" s="398" t="s">
        <v>153</v>
      </c>
    </row>
    <row r="39" spans="2:7" x14ac:dyDescent="0.25">
      <c r="B39" t="s">
        <v>151</v>
      </c>
      <c r="C39" s="394">
        <v>50000</v>
      </c>
    </row>
    <row r="40" spans="2:7" x14ac:dyDescent="0.25">
      <c r="B40" t="s">
        <v>152</v>
      </c>
      <c r="C40" s="394">
        <v>80000</v>
      </c>
      <c r="E40" s="394"/>
    </row>
    <row r="41" spans="2:7" x14ac:dyDescent="0.25">
      <c r="C41" s="395">
        <f>SUM(C39:C40)</f>
        <v>130000</v>
      </c>
      <c r="E41" s="394"/>
    </row>
    <row r="42" spans="2:7" x14ac:dyDescent="0.25">
      <c r="B42">
        <v>185</v>
      </c>
      <c r="C42">
        <v>50000</v>
      </c>
      <c r="E42" s="394"/>
    </row>
    <row r="43" spans="2:7" x14ac:dyDescent="0.25">
      <c r="B43" s="398" t="s">
        <v>114</v>
      </c>
      <c r="C43" s="395">
        <v>1117590</v>
      </c>
      <c r="E43" s="394"/>
    </row>
    <row r="44" spans="2:7" x14ac:dyDescent="0.25">
      <c r="E44" s="394"/>
    </row>
    <row r="45" spans="2:7" x14ac:dyDescent="0.25">
      <c r="B45" s="396" t="s">
        <v>124</v>
      </c>
      <c r="C45" s="395">
        <f>SUM(C6+C11+C36+C41+C43+C42)</f>
        <v>9262000</v>
      </c>
      <c r="E45" s="395"/>
      <c r="G45" s="394"/>
    </row>
    <row r="46" spans="2:7" x14ac:dyDescent="0.25">
      <c r="C46" s="395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IAFF (1)</vt:lpstr>
      <vt:lpstr>IAFF (2)</vt:lpstr>
      <vt:lpstr>IAFF (3)</vt:lpstr>
      <vt:lpstr>Hoja1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2023-03-03T23:04:46Z</cp:lastPrinted>
  <dcterms:created xsi:type="dcterms:W3CDTF">2014-02-17T15:43:28Z</dcterms:created>
  <dcterms:modified xsi:type="dcterms:W3CDTF">2023-03-03T23:14:00Z</dcterms:modified>
</cp:coreProperties>
</file>